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专业测试人员名单" sheetId="1" r:id="rId1"/>
  </sheets>
  <definedNames>
    <definedName name="_xlnm.Print_Titles" localSheetId="0">专业测试人员名单!$2:$2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<sst xmlns="http://schemas.openxmlformats.org/spreadsheetml/2006/main" count="7" uniqueCount="7">
  <si>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2024年度来安县事业单位公开招聘工作人员专业测试人员名单</t>
  </si>
  <si>
    <t>序号</t>
  </si>
  <si>
    <t>岗位代码</t>
  </si>
  <si>
    <t>准考证号</t>
  </si>
  <si>
    <t>《职业能力倾向测验》成绩</t>
  </si>
  <si>
    <t>《综合应用能力》成绩</t>
  </si>
  <si>
    <t>笔试成绩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</si>
</sst>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1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4"/>
  <sheetViews>
    <sheetView tabSelected="1" zoomScaleSheetLayoutView="60" workbookViewId="0">
      <selection activeCell="H13" sqref="H13"/>
    </sheetView>
  </sheetViews>
  <sheetFormatPr defaultColWidth="9" defaultRowHeight="15" customHeight="1" outlineLevelCol="5"/>
  <cols>
    <col min="1" max="1" width="10.625" style="3" customWidth="1"/>
    <col min="2" max="2" width="14" style="3" customWidth="1"/>
    <col min="3" max="3" width="20.125" style="3" customWidth="1"/>
    <col min="4" max="6" width="20.625" style="3" customWidth="1"/>
    <col min="7" max="16384" width="9" style="3"/>
  </cols>
  <sheetData>
    <row r="1" ht="59" customHeight="1" spans="1:6">
      <c r="A1" s="4" t="s">
        <v>0</v>
      </c>
      <c r="B1" s="4"/>
      <c r="C1" s="4"/>
      <c r="D1" s="4"/>
      <c r="E1" s="4"/>
      <c r="F1" s="4"/>
    </row>
    <row r="2" ht="48" customHeight="1" spans="1: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="1" customFormat="1" ht="30" customHeight="1" spans="1:6">
      <c r="A3" s="7">
        <v>1</v>
      </c>
      <c r="B3" s="7" t="str">
        <f>"202403001"</f>
        <v>202403001</v>
      </c>
      <c r="C3" s="7" t="str">
        <f>"202403400105"</f>
        <v>202403400105</v>
      </c>
      <c r="D3" s="8">
        <v>102.5</v>
      </c>
      <c r="E3" s="8">
        <v>115</v>
      </c>
      <c r="F3" s="8">
        <v>217.5</v>
      </c>
    </row>
    <row r="4" s="1" customFormat="1" ht="30" customHeight="1" spans="1:6">
      <c r="A4" s="7">
        <v>2</v>
      </c>
      <c r="B4" s="7" t="str">
        <f>"202403001"</f>
        <v>202403001</v>
      </c>
      <c r="C4" s="7" t="str">
        <f>"202403400116"</f>
        <v>202403400116</v>
      </c>
      <c r="D4" s="8">
        <v>102.9</v>
      </c>
      <c r="E4" s="8">
        <v>112.5</v>
      </c>
      <c r="F4" s="8">
        <v>215.4</v>
      </c>
    </row>
    <row r="5" s="1" customFormat="1" ht="30" customHeight="1" spans="1:6">
      <c r="A5" s="7">
        <v>3</v>
      </c>
      <c r="B5" s="7" t="str">
        <f>"202403001"</f>
        <v>202403001</v>
      </c>
      <c r="C5" s="7" t="str">
        <f>"202403400106"</f>
        <v>202403400106</v>
      </c>
      <c r="D5" s="8">
        <v>101.4</v>
      </c>
      <c r="E5" s="8">
        <v>112</v>
      </c>
      <c r="F5" s="8">
        <v>213.4</v>
      </c>
    </row>
    <row r="6" s="1" customFormat="1" ht="30" customHeight="1" spans="1:6">
      <c r="A6" s="7">
        <v>4</v>
      </c>
      <c r="B6" s="7" t="str">
        <f>"202403002"</f>
        <v>202403002</v>
      </c>
      <c r="C6" s="7" t="str">
        <f>"202403400204"</f>
        <v>202403400204</v>
      </c>
      <c r="D6" s="8">
        <v>116</v>
      </c>
      <c r="E6" s="8">
        <v>120.5</v>
      </c>
      <c r="F6" s="8">
        <v>236.5</v>
      </c>
    </row>
    <row r="7" s="1" customFormat="1" ht="30" customHeight="1" spans="1:6">
      <c r="A7" s="7">
        <v>5</v>
      </c>
      <c r="B7" s="7" t="str">
        <f>"202403002"</f>
        <v>202403002</v>
      </c>
      <c r="C7" s="7" t="str">
        <f>"202403400213"</f>
        <v>202403400213</v>
      </c>
      <c r="D7" s="8">
        <v>107.4</v>
      </c>
      <c r="E7" s="8">
        <v>115.5</v>
      </c>
      <c r="F7" s="8">
        <v>222.9</v>
      </c>
    </row>
    <row r="8" s="1" customFormat="1" ht="30" customHeight="1" spans="1:6">
      <c r="A8" s="7">
        <v>6</v>
      </c>
      <c r="B8" s="7" t="str">
        <f>"202403002"</f>
        <v>202403002</v>
      </c>
      <c r="C8" s="7" t="str">
        <f>"202403400132"</f>
        <v>202403400132</v>
      </c>
      <c r="D8" s="8">
        <v>102.9</v>
      </c>
      <c r="E8" s="8">
        <v>112</v>
      </c>
      <c r="F8" s="8">
        <v>214.9</v>
      </c>
    </row>
    <row r="9" s="1" customFormat="1" ht="30" customHeight="1" spans="1:6">
      <c r="A9" s="7">
        <v>7</v>
      </c>
      <c r="B9" s="7" t="str">
        <f>"202403003"</f>
        <v>202403003</v>
      </c>
      <c r="C9" s="7" t="str">
        <f>"202403400232"</f>
        <v>202403400232</v>
      </c>
      <c r="D9" s="8">
        <v>101</v>
      </c>
      <c r="E9" s="8">
        <v>117.5</v>
      </c>
      <c r="F9" s="8">
        <v>218.5</v>
      </c>
    </row>
    <row r="10" s="1" customFormat="1" ht="30" customHeight="1" spans="1:6">
      <c r="A10" s="7">
        <v>8</v>
      </c>
      <c r="B10" s="7" t="str">
        <f>"202403003"</f>
        <v>202403003</v>
      </c>
      <c r="C10" s="7" t="str">
        <f>"202403400305"</f>
        <v>202403400305</v>
      </c>
      <c r="D10" s="8">
        <v>96</v>
      </c>
      <c r="E10" s="8">
        <v>116.5</v>
      </c>
      <c r="F10" s="8">
        <v>212.5</v>
      </c>
    </row>
    <row r="11" s="2" customFormat="1" ht="30" customHeight="1" spans="1:6">
      <c r="A11" s="7">
        <v>9</v>
      </c>
      <c r="B11" s="9" t="str">
        <f>"202403003"</f>
        <v>202403003</v>
      </c>
      <c r="C11" s="9" t="str">
        <f>"202403400230"</f>
        <v>202403400230</v>
      </c>
      <c r="D11" s="10">
        <v>98.2</v>
      </c>
      <c r="E11" s="10">
        <v>112</v>
      </c>
      <c r="F11" s="10">
        <v>210.2</v>
      </c>
    </row>
    <row r="12" s="1" customFormat="1" ht="30" customHeight="1" spans="1:6">
      <c r="A12" s="7">
        <v>10</v>
      </c>
      <c r="B12" s="7" t="str">
        <f>"202403004"</f>
        <v>202403004</v>
      </c>
      <c r="C12" s="7" t="str">
        <f>"202403400326"</f>
        <v>202403400326</v>
      </c>
      <c r="D12" s="8">
        <v>113.9</v>
      </c>
      <c r="E12" s="8">
        <v>119</v>
      </c>
      <c r="F12" s="8">
        <v>232.9</v>
      </c>
    </row>
    <row r="13" s="1" customFormat="1" ht="30" customHeight="1" spans="1:6">
      <c r="A13" s="7">
        <v>11</v>
      </c>
      <c r="B13" s="7" t="str">
        <f>"202403004"</f>
        <v>202403004</v>
      </c>
      <c r="C13" s="7" t="str">
        <f>"202403400431"</f>
        <v>202403400431</v>
      </c>
      <c r="D13" s="8">
        <v>113.5</v>
      </c>
      <c r="E13" s="8">
        <v>114.5</v>
      </c>
      <c r="F13" s="8">
        <v>228</v>
      </c>
    </row>
    <row r="14" s="1" customFormat="1" ht="30" customHeight="1" spans="1:6">
      <c r="A14" s="7">
        <v>12</v>
      </c>
      <c r="B14" s="7" t="str">
        <f>"202403004"</f>
        <v>202403004</v>
      </c>
      <c r="C14" s="7" t="str">
        <f>"202403400509"</f>
        <v>202403400509</v>
      </c>
      <c r="D14" s="8">
        <v>111.1</v>
      </c>
      <c r="E14" s="8">
        <v>116</v>
      </c>
      <c r="F14" s="8">
        <v>227.1</v>
      </c>
    </row>
    <row r="15" s="1" customFormat="1" ht="30" customHeight="1" spans="1:6">
      <c r="A15" s="7">
        <v>13</v>
      </c>
      <c r="B15" s="7" t="str">
        <f>"202403005"</f>
        <v>202403005</v>
      </c>
      <c r="C15" s="7" t="str">
        <f>"202403400602"</f>
        <v>202403400602</v>
      </c>
      <c r="D15" s="8">
        <v>116</v>
      </c>
      <c r="E15" s="8">
        <v>109.5</v>
      </c>
      <c r="F15" s="8">
        <v>225.5</v>
      </c>
    </row>
    <row r="16" s="1" customFormat="1" ht="30" customHeight="1" spans="1:6">
      <c r="A16" s="7">
        <v>14</v>
      </c>
      <c r="B16" s="11" t="str">
        <f>"202403005"</f>
        <v>202403005</v>
      </c>
      <c r="C16" s="11" t="str">
        <f>"202403400610"</f>
        <v>202403400610</v>
      </c>
      <c r="D16" s="12">
        <v>109.8</v>
      </c>
      <c r="E16" s="8">
        <v>113</v>
      </c>
      <c r="F16" s="8">
        <v>222.8</v>
      </c>
    </row>
    <row r="17" s="1" customFormat="1" ht="30" customHeight="1" spans="1:6">
      <c r="A17" s="7">
        <v>15</v>
      </c>
      <c r="B17" s="7" t="str">
        <f>"202403005"</f>
        <v>202403005</v>
      </c>
      <c r="C17" s="7" t="str">
        <f>"202403400525"</f>
        <v>202403400525</v>
      </c>
      <c r="D17" s="8">
        <v>110.2</v>
      </c>
      <c r="E17" s="8">
        <v>106.5</v>
      </c>
      <c r="F17" s="8">
        <v>216.7</v>
      </c>
    </row>
    <row r="18" s="1" customFormat="1" ht="30" customHeight="1" spans="1:6">
      <c r="A18" s="7">
        <v>16</v>
      </c>
      <c r="B18" s="7" t="str">
        <f>"202403006"</f>
        <v>202403006</v>
      </c>
      <c r="C18" s="7" t="str">
        <f>"202403400713"</f>
        <v>202403400713</v>
      </c>
      <c r="D18" s="8">
        <v>112.1</v>
      </c>
      <c r="E18" s="8">
        <v>109.5</v>
      </c>
      <c r="F18" s="8">
        <v>221.6</v>
      </c>
    </row>
    <row r="19" s="1" customFormat="1" ht="30" customHeight="1" spans="1:6">
      <c r="A19" s="7">
        <v>17</v>
      </c>
      <c r="B19" s="7" t="str">
        <f>"202403006"</f>
        <v>202403006</v>
      </c>
      <c r="C19" s="7" t="str">
        <f>"202403400716"</f>
        <v>202403400716</v>
      </c>
      <c r="D19" s="8">
        <v>110.4</v>
      </c>
      <c r="E19" s="8">
        <v>108</v>
      </c>
      <c r="F19" s="8">
        <v>218.4</v>
      </c>
    </row>
    <row r="20" s="1" customFormat="1" ht="30" customHeight="1" spans="1:6">
      <c r="A20" s="7">
        <v>18</v>
      </c>
      <c r="B20" s="7" t="str">
        <f>"202403006"</f>
        <v>202403006</v>
      </c>
      <c r="C20" s="7" t="str">
        <f>"202403400717"</f>
        <v>202403400717</v>
      </c>
      <c r="D20" s="8">
        <v>104.5</v>
      </c>
      <c r="E20" s="8">
        <v>113.5</v>
      </c>
      <c r="F20" s="8">
        <v>218</v>
      </c>
    </row>
    <row r="21" s="1" customFormat="1" ht="30" customHeight="1" spans="1:6">
      <c r="A21" s="7">
        <v>19</v>
      </c>
      <c r="B21" s="7" t="str">
        <f>"202403007"</f>
        <v>202403007</v>
      </c>
      <c r="C21" s="7" t="str">
        <f>"202403400725"</f>
        <v>202403400725</v>
      </c>
      <c r="D21" s="8">
        <v>88.2</v>
      </c>
      <c r="E21" s="8">
        <v>110.5</v>
      </c>
      <c r="F21" s="8">
        <v>198.7</v>
      </c>
    </row>
    <row r="22" s="1" customFormat="1" ht="30" customHeight="1" spans="1:6">
      <c r="A22" s="7">
        <v>20</v>
      </c>
      <c r="B22" s="7" t="str">
        <f>"202403007"</f>
        <v>202403007</v>
      </c>
      <c r="C22" s="7" t="str">
        <f>"202403400802"</f>
        <v>202403400802</v>
      </c>
      <c r="D22" s="8">
        <v>83.8</v>
      </c>
      <c r="E22" s="8">
        <v>112.5</v>
      </c>
      <c r="F22" s="8">
        <v>196.3</v>
      </c>
    </row>
    <row r="23" s="1" customFormat="1" ht="30" customHeight="1" spans="1:6">
      <c r="A23" s="7">
        <v>21</v>
      </c>
      <c r="B23" s="11" t="str">
        <f>"202403007"</f>
        <v>202403007</v>
      </c>
      <c r="C23" s="7" t="str">
        <f>"202403400731"</f>
        <v>202403400731</v>
      </c>
      <c r="D23" s="8">
        <v>85.3</v>
      </c>
      <c r="E23" s="8">
        <v>110.5</v>
      </c>
      <c r="F23" s="8">
        <v>195.8</v>
      </c>
    </row>
    <row r="24" s="1" customFormat="1" ht="30" customHeight="1" spans="1:6">
      <c r="A24" s="7">
        <v>22</v>
      </c>
      <c r="B24" s="7" t="str">
        <f>"202403008"</f>
        <v>202403008</v>
      </c>
      <c r="C24" s="7" t="str">
        <f>"202403400912"</f>
        <v>202403400912</v>
      </c>
      <c r="D24" s="8">
        <v>114.6</v>
      </c>
      <c r="E24" s="8">
        <v>116</v>
      </c>
      <c r="F24" s="8">
        <v>230.6</v>
      </c>
    </row>
    <row r="25" s="1" customFormat="1" ht="30" customHeight="1" spans="1:6">
      <c r="A25" s="7">
        <v>23</v>
      </c>
      <c r="B25" s="7" t="str">
        <f>"202403008"</f>
        <v>202403008</v>
      </c>
      <c r="C25" s="7" t="str">
        <f>"202403400926"</f>
        <v>202403400926</v>
      </c>
      <c r="D25" s="8">
        <v>109.2</v>
      </c>
      <c r="E25" s="8">
        <v>117.5</v>
      </c>
      <c r="F25" s="8">
        <v>226.7</v>
      </c>
    </row>
    <row r="26" s="1" customFormat="1" ht="30" customHeight="1" spans="1:6">
      <c r="A26" s="7">
        <v>24</v>
      </c>
      <c r="B26" s="7" t="str">
        <f>"202403008"</f>
        <v>202403008</v>
      </c>
      <c r="C26" s="7" t="str">
        <f>"202403400919"</f>
        <v>202403400919</v>
      </c>
      <c r="D26" s="8">
        <v>115.4</v>
      </c>
      <c r="E26" s="8">
        <v>109.5</v>
      </c>
      <c r="F26" s="8">
        <v>224.9</v>
      </c>
    </row>
    <row r="27" s="1" customFormat="1" ht="30" customHeight="1" spans="1:6">
      <c r="A27" s="7">
        <v>25</v>
      </c>
      <c r="B27" s="7" t="str">
        <f>"202403008"</f>
        <v>202403008</v>
      </c>
      <c r="C27" s="7" t="str">
        <f>"202403400907"</f>
        <v>202403400907</v>
      </c>
      <c r="D27" s="8">
        <v>113.5</v>
      </c>
      <c r="E27" s="8">
        <v>108.5</v>
      </c>
      <c r="F27" s="8">
        <v>222</v>
      </c>
    </row>
    <row r="28" s="1" customFormat="1" ht="30" customHeight="1" spans="1:6">
      <c r="A28" s="7">
        <v>26</v>
      </c>
      <c r="B28" s="7" t="str">
        <f>"202403008"</f>
        <v>202403008</v>
      </c>
      <c r="C28" s="7" t="str">
        <f>"202403400901"</f>
        <v>202403400901</v>
      </c>
      <c r="D28" s="8">
        <v>107.2</v>
      </c>
      <c r="E28" s="8">
        <v>114.5</v>
      </c>
      <c r="F28" s="8">
        <v>221.7</v>
      </c>
    </row>
    <row r="29" s="1" customFormat="1" ht="30" customHeight="1" spans="1:6">
      <c r="A29" s="7">
        <v>27</v>
      </c>
      <c r="B29" s="7" t="str">
        <f t="shared" ref="B29:B35" si="0">"202403008"</f>
        <v>202403008</v>
      </c>
      <c r="C29" s="7" t="str">
        <f>"202403401002"</f>
        <v>202403401002</v>
      </c>
      <c r="D29" s="8">
        <v>106.7</v>
      </c>
      <c r="E29" s="8">
        <v>113</v>
      </c>
      <c r="F29" s="8">
        <v>219.7</v>
      </c>
    </row>
    <row r="30" s="1" customFormat="1" ht="30" customHeight="1" spans="1:6">
      <c r="A30" s="7">
        <v>28</v>
      </c>
      <c r="B30" s="7" t="str">
        <f t="shared" si="0"/>
        <v>202403008</v>
      </c>
      <c r="C30" s="7" t="str">
        <f>"202403400828"</f>
        <v>202403400828</v>
      </c>
      <c r="D30" s="8">
        <v>108.9</v>
      </c>
      <c r="E30" s="8">
        <v>108.5</v>
      </c>
      <c r="F30" s="8">
        <v>217.4</v>
      </c>
    </row>
    <row r="31" s="1" customFormat="1" ht="30" customHeight="1" spans="1:6">
      <c r="A31" s="7">
        <v>29</v>
      </c>
      <c r="B31" s="7" t="str">
        <f t="shared" si="0"/>
        <v>202403008</v>
      </c>
      <c r="C31" s="7" t="str">
        <f>"202403401010"</f>
        <v>202403401010</v>
      </c>
      <c r="D31" s="8">
        <v>108.2</v>
      </c>
      <c r="E31" s="8">
        <v>108.5</v>
      </c>
      <c r="F31" s="8">
        <v>216.7</v>
      </c>
    </row>
    <row r="32" s="1" customFormat="1" ht="30" customHeight="1" spans="1:6">
      <c r="A32" s="7">
        <v>30</v>
      </c>
      <c r="B32" s="7" t="str">
        <f t="shared" si="0"/>
        <v>202403008</v>
      </c>
      <c r="C32" s="7" t="str">
        <f>"202403400902"</f>
        <v>202403400902</v>
      </c>
      <c r="D32" s="8">
        <v>100</v>
      </c>
      <c r="E32" s="8">
        <v>116.5</v>
      </c>
      <c r="F32" s="8">
        <v>216.5</v>
      </c>
    </row>
    <row r="33" s="1" customFormat="1" ht="30" customHeight="1" spans="1:6">
      <c r="A33" s="7">
        <v>31</v>
      </c>
      <c r="B33" s="7" t="str">
        <f t="shared" si="0"/>
        <v>202403008</v>
      </c>
      <c r="C33" s="7" t="str">
        <f>"202403400813"</f>
        <v>202403400813</v>
      </c>
      <c r="D33" s="8">
        <v>105.3</v>
      </c>
      <c r="E33" s="8">
        <v>111</v>
      </c>
      <c r="F33" s="8">
        <v>216.3</v>
      </c>
    </row>
    <row r="34" s="1" customFormat="1" ht="30" customHeight="1" spans="1:6">
      <c r="A34" s="7">
        <v>32</v>
      </c>
      <c r="B34" s="7" t="str">
        <f t="shared" si="0"/>
        <v>202403008</v>
      </c>
      <c r="C34" s="7" t="str">
        <f>"202403400822"</f>
        <v>202403400822</v>
      </c>
      <c r="D34" s="8">
        <v>105.1</v>
      </c>
      <c r="E34" s="8">
        <v>109.5</v>
      </c>
      <c r="F34" s="8">
        <v>214.6</v>
      </c>
    </row>
    <row r="35" s="2" customFormat="1" ht="30" customHeight="1" spans="1:6">
      <c r="A35" s="7">
        <v>33</v>
      </c>
      <c r="B35" s="9" t="str">
        <f t="shared" si="0"/>
        <v>202403008</v>
      </c>
      <c r="C35" s="9" t="str">
        <f>"202403401011"</f>
        <v>202403401011</v>
      </c>
      <c r="D35" s="10">
        <v>102.4</v>
      </c>
      <c r="E35" s="10">
        <v>111.5</v>
      </c>
      <c r="F35" s="10">
        <v>213.9</v>
      </c>
    </row>
    <row r="36" s="1" customFormat="1" ht="30" customHeight="1" spans="1:6">
      <c r="A36" s="7">
        <v>34</v>
      </c>
      <c r="B36" s="7" t="str">
        <f>"202403009"</f>
        <v>202403009</v>
      </c>
      <c r="C36" s="7" t="str">
        <f>"202403401020"</f>
        <v>202403401020</v>
      </c>
      <c r="D36" s="8">
        <v>116.1</v>
      </c>
      <c r="E36" s="8">
        <v>114</v>
      </c>
      <c r="F36" s="8">
        <v>230.1</v>
      </c>
    </row>
    <row r="37" s="1" customFormat="1" ht="30" customHeight="1" spans="1:6">
      <c r="A37" s="7">
        <v>35</v>
      </c>
      <c r="B37" s="7" t="str">
        <f>"202403009"</f>
        <v>202403009</v>
      </c>
      <c r="C37" s="7" t="str">
        <f>"202403401125"</f>
        <v>202403401125</v>
      </c>
      <c r="D37" s="8">
        <v>114.5</v>
      </c>
      <c r="E37" s="8">
        <v>110.5</v>
      </c>
      <c r="F37" s="8">
        <v>225</v>
      </c>
    </row>
    <row r="38" s="1" customFormat="1" ht="30" customHeight="1" spans="1:6">
      <c r="A38" s="7">
        <v>36</v>
      </c>
      <c r="B38" s="7" t="str">
        <f>"202403009"</f>
        <v>202403009</v>
      </c>
      <c r="C38" s="7" t="str">
        <f>"202403401132"</f>
        <v>202403401132</v>
      </c>
      <c r="D38" s="8">
        <v>108.3</v>
      </c>
      <c r="E38" s="8">
        <v>114.5</v>
      </c>
      <c r="F38" s="8">
        <v>222.8</v>
      </c>
    </row>
    <row r="39" s="1" customFormat="1" ht="30" customHeight="1" spans="1:6">
      <c r="A39" s="7">
        <v>37</v>
      </c>
      <c r="B39" s="7" t="str">
        <f>"202403010"</f>
        <v>202403010</v>
      </c>
      <c r="C39" s="7" t="str">
        <f>"202403401211"</f>
        <v>202403401211</v>
      </c>
      <c r="D39" s="8">
        <v>106.3</v>
      </c>
      <c r="E39" s="8">
        <v>115</v>
      </c>
      <c r="F39" s="8">
        <v>221.3</v>
      </c>
    </row>
    <row r="40" s="1" customFormat="1" ht="30" customHeight="1" spans="1:6">
      <c r="A40" s="7">
        <v>38</v>
      </c>
      <c r="B40" s="7" t="str">
        <f>"202403010"</f>
        <v>202403010</v>
      </c>
      <c r="C40" s="7" t="str">
        <f>"202403401210"</f>
        <v>202403401210</v>
      </c>
      <c r="D40" s="8">
        <v>104.7</v>
      </c>
      <c r="E40" s="8">
        <v>115.5</v>
      </c>
      <c r="F40" s="8">
        <v>220.2</v>
      </c>
    </row>
    <row r="41" s="1" customFormat="1" ht="30" customHeight="1" spans="1:6">
      <c r="A41" s="7">
        <v>39</v>
      </c>
      <c r="B41" s="7" t="str">
        <f>"202403010"</f>
        <v>202403010</v>
      </c>
      <c r="C41" s="7" t="str">
        <f>"202403401206"</f>
        <v>202403401206</v>
      </c>
      <c r="D41" s="8">
        <v>100.6</v>
      </c>
      <c r="E41" s="8">
        <v>111</v>
      </c>
      <c r="F41" s="8">
        <v>211.6</v>
      </c>
    </row>
    <row r="42" s="1" customFormat="1" ht="30" customHeight="1" spans="1:6">
      <c r="A42" s="7">
        <v>40</v>
      </c>
      <c r="B42" s="7" t="str">
        <f>"202403011"</f>
        <v>202403011</v>
      </c>
      <c r="C42" s="7" t="str">
        <f>"202403401311"</f>
        <v>202403401311</v>
      </c>
      <c r="D42" s="8">
        <v>115</v>
      </c>
      <c r="E42" s="8">
        <v>123</v>
      </c>
      <c r="F42" s="8">
        <v>238</v>
      </c>
    </row>
    <row r="43" s="1" customFormat="1" ht="30" customHeight="1" spans="1:6">
      <c r="A43" s="7">
        <v>41</v>
      </c>
      <c r="B43" s="7" t="str">
        <f>"202403011"</f>
        <v>202403011</v>
      </c>
      <c r="C43" s="7" t="str">
        <f>"202403401322"</f>
        <v>202403401322</v>
      </c>
      <c r="D43" s="8">
        <v>101.2</v>
      </c>
      <c r="E43" s="8">
        <v>125</v>
      </c>
      <c r="F43" s="8">
        <v>226.2</v>
      </c>
    </row>
    <row r="44" s="2" customFormat="1" ht="30" customHeight="1" spans="1:6">
      <c r="A44" s="7">
        <v>42</v>
      </c>
      <c r="B44" s="9" t="str">
        <f>"202403011"</f>
        <v>202403011</v>
      </c>
      <c r="C44" s="9" t="str">
        <f>"202403401321"</f>
        <v>202403401321</v>
      </c>
      <c r="D44" s="10">
        <v>110.1</v>
      </c>
      <c r="E44" s="10">
        <v>112.5</v>
      </c>
      <c r="F44" s="10">
        <v>222.6</v>
      </c>
    </row>
    <row r="45" s="1" customFormat="1" ht="30" customHeight="1" spans="1:6">
      <c r="A45" s="7">
        <v>43</v>
      </c>
      <c r="B45" s="7" t="str">
        <f>"202403012"</f>
        <v>202403012</v>
      </c>
      <c r="C45" s="7" t="str">
        <f>"202403401403"</f>
        <v>202403401403</v>
      </c>
      <c r="D45" s="8">
        <v>116.6</v>
      </c>
      <c r="E45" s="8">
        <v>111.5</v>
      </c>
      <c r="F45" s="8">
        <v>228.1</v>
      </c>
    </row>
    <row r="46" s="1" customFormat="1" ht="30" customHeight="1" spans="1:6">
      <c r="A46" s="7">
        <v>44</v>
      </c>
      <c r="B46" s="7" t="str">
        <f>"202403012"</f>
        <v>202403012</v>
      </c>
      <c r="C46" s="7" t="str">
        <f>"202403401330"</f>
        <v>202403401330</v>
      </c>
      <c r="D46" s="8">
        <v>116.9</v>
      </c>
      <c r="E46" s="8">
        <v>110.5</v>
      </c>
      <c r="F46" s="8">
        <v>227.4</v>
      </c>
    </row>
    <row r="47" s="1" customFormat="1" ht="30" customHeight="1" spans="1:6">
      <c r="A47" s="7">
        <v>45</v>
      </c>
      <c r="B47" s="7" t="str">
        <f>"202403012"</f>
        <v>202403012</v>
      </c>
      <c r="C47" s="7" t="str">
        <f>"202403401327"</f>
        <v>202403401327</v>
      </c>
      <c r="D47" s="8">
        <v>118</v>
      </c>
      <c r="E47" s="8">
        <v>101.5</v>
      </c>
      <c r="F47" s="8">
        <v>219.5</v>
      </c>
    </row>
    <row r="48" s="1" customFormat="1" ht="30" customHeight="1" spans="1:6">
      <c r="A48" s="7">
        <v>46</v>
      </c>
      <c r="B48" s="7" t="str">
        <f t="shared" ref="B48:B53" si="1">"202403013"</f>
        <v>202403013</v>
      </c>
      <c r="C48" s="7" t="str">
        <f>"202403401421"</f>
        <v>202403401421</v>
      </c>
      <c r="D48" s="8">
        <v>113.5</v>
      </c>
      <c r="E48" s="8">
        <v>109.5</v>
      </c>
      <c r="F48" s="8">
        <v>223</v>
      </c>
    </row>
    <row r="49" s="1" customFormat="1" ht="30" customHeight="1" spans="1:6">
      <c r="A49" s="7">
        <v>47</v>
      </c>
      <c r="B49" s="7" t="str">
        <f t="shared" si="1"/>
        <v>202403013</v>
      </c>
      <c r="C49" s="7" t="str">
        <f>"202403401430"</f>
        <v>202403401430</v>
      </c>
      <c r="D49" s="8">
        <v>113.6</v>
      </c>
      <c r="E49" s="8">
        <v>104.5</v>
      </c>
      <c r="F49" s="8">
        <v>218.1</v>
      </c>
    </row>
    <row r="50" s="1" customFormat="1" ht="30" customHeight="1" spans="1:6">
      <c r="A50" s="7">
        <v>48</v>
      </c>
      <c r="B50" s="7" t="str">
        <f t="shared" si="1"/>
        <v>202403013</v>
      </c>
      <c r="C50" s="7" t="str">
        <f>"202403401520"</f>
        <v>202403401520</v>
      </c>
      <c r="D50" s="8">
        <v>110</v>
      </c>
      <c r="E50" s="8">
        <v>107</v>
      </c>
      <c r="F50" s="8">
        <v>217</v>
      </c>
    </row>
    <row r="51" s="1" customFormat="1" ht="30" customHeight="1" spans="1:6">
      <c r="A51" s="7">
        <v>49</v>
      </c>
      <c r="B51" s="7" t="str">
        <f t="shared" si="1"/>
        <v>202403013</v>
      </c>
      <c r="C51" s="7" t="str">
        <f>"202403401428"</f>
        <v>202403401428</v>
      </c>
      <c r="D51" s="8">
        <v>109.7</v>
      </c>
      <c r="E51" s="8">
        <v>107</v>
      </c>
      <c r="F51" s="8">
        <v>216.7</v>
      </c>
    </row>
    <row r="52" s="1" customFormat="1" ht="30" customHeight="1" spans="1:6">
      <c r="A52" s="7">
        <v>50</v>
      </c>
      <c r="B52" s="7" t="str">
        <f t="shared" si="1"/>
        <v>202403013</v>
      </c>
      <c r="C52" s="7" t="str">
        <f>"202403401516"</f>
        <v>202403401516</v>
      </c>
      <c r="D52" s="8">
        <v>100</v>
      </c>
      <c r="E52" s="8">
        <v>116</v>
      </c>
      <c r="F52" s="8">
        <v>216</v>
      </c>
    </row>
    <row r="53" s="1" customFormat="1" ht="30" customHeight="1" spans="1:6">
      <c r="A53" s="7">
        <v>51</v>
      </c>
      <c r="B53" s="7" t="str">
        <f t="shared" si="1"/>
        <v>202403013</v>
      </c>
      <c r="C53" s="7" t="str">
        <f>"202403401429"</f>
        <v>202403401429</v>
      </c>
      <c r="D53" s="8">
        <v>110.5</v>
      </c>
      <c r="E53" s="8">
        <v>105</v>
      </c>
      <c r="F53" s="8">
        <v>215.5</v>
      </c>
    </row>
    <row r="54" s="1" customFormat="1" ht="30" customHeight="1" spans="1:6">
      <c r="A54" s="7">
        <v>52</v>
      </c>
      <c r="B54" s="7" t="str">
        <f>"202403014"</f>
        <v>202403014</v>
      </c>
      <c r="C54" s="7" t="str">
        <f>"202403401532"</f>
        <v>202403401532</v>
      </c>
      <c r="D54" s="8">
        <v>107.1</v>
      </c>
      <c r="E54" s="8">
        <v>109</v>
      </c>
      <c r="F54" s="8">
        <v>216.1</v>
      </c>
    </row>
    <row r="55" s="2" customFormat="1" ht="30" customHeight="1" spans="1:6">
      <c r="A55" s="7">
        <v>53</v>
      </c>
      <c r="B55" s="9" t="str">
        <f>"202403014"</f>
        <v>202403014</v>
      </c>
      <c r="C55" s="9" t="str">
        <f>"202403401616"</f>
        <v>202403401616</v>
      </c>
      <c r="D55" s="10">
        <v>101.1</v>
      </c>
      <c r="E55" s="10">
        <v>107</v>
      </c>
      <c r="F55" s="10">
        <v>208.1</v>
      </c>
    </row>
    <row r="56" s="1" customFormat="1" ht="30" customHeight="1" spans="1:6">
      <c r="A56" s="7">
        <v>54</v>
      </c>
      <c r="B56" s="7" t="str">
        <f>"202403015"</f>
        <v>202403015</v>
      </c>
      <c r="C56" s="7" t="str">
        <f>"202403401716"</f>
        <v>202403401716</v>
      </c>
      <c r="D56" s="8">
        <v>106.2</v>
      </c>
      <c r="E56" s="8">
        <v>109</v>
      </c>
      <c r="F56" s="8">
        <v>215.2</v>
      </c>
    </row>
    <row r="57" s="1" customFormat="1" ht="30" customHeight="1" spans="1:6">
      <c r="A57" s="7">
        <v>55</v>
      </c>
      <c r="B57" s="7" t="str">
        <f>"202403015"</f>
        <v>202403015</v>
      </c>
      <c r="C57" s="7" t="str">
        <f>"202403401720"</f>
        <v>202403401720</v>
      </c>
      <c r="D57" s="8">
        <v>96.1</v>
      </c>
      <c r="E57" s="8">
        <v>101.5</v>
      </c>
      <c r="F57" s="8">
        <v>197.6</v>
      </c>
    </row>
    <row r="58" s="1" customFormat="1" ht="30" customHeight="1" spans="1:6">
      <c r="A58" s="7">
        <v>56</v>
      </c>
      <c r="B58" s="7" t="str">
        <f>"202403015"</f>
        <v>202403015</v>
      </c>
      <c r="C58" s="7" t="str">
        <f>"202403401718"</f>
        <v>202403401718</v>
      </c>
      <c r="D58" s="8">
        <v>88.1</v>
      </c>
      <c r="E58" s="8">
        <v>109</v>
      </c>
      <c r="F58" s="8">
        <v>197.1</v>
      </c>
    </row>
    <row r="59" s="1" customFormat="1" ht="30" customHeight="1" spans="1:6">
      <c r="A59" s="7">
        <v>57</v>
      </c>
      <c r="B59" s="7" t="str">
        <f>"202403016"</f>
        <v>202403016</v>
      </c>
      <c r="C59" s="7" t="str">
        <f>"202403401725"</f>
        <v>202403401725</v>
      </c>
      <c r="D59" s="8">
        <v>114.5</v>
      </c>
      <c r="E59" s="8">
        <v>113.5</v>
      </c>
      <c r="F59" s="8">
        <v>228</v>
      </c>
    </row>
    <row r="60" s="1" customFormat="1" ht="30" customHeight="1" spans="1:6">
      <c r="A60" s="7">
        <v>58</v>
      </c>
      <c r="B60" s="7" t="str">
        <f>"202403016"</f>
        <v>202403016</v>
      </c>
      <c r="C60" s="7" t="str">
        <f>"202403401810"</f>
        <v>202403401810</v>
      </c>
      <c r="D60" s="8">
        <v>107.8</v>
      </c>
      <c r="E60" s="8">
        <v>114</v>
      </c>
      <c r="F60" s="8">
        <v>221.8</v>
      </c>
    </row>
    <row r="61" s="2" customFormat="1" ht="30" customHeight="1" spans="1:6">
      <c r="A61" s="7">
        <v>59</v>
      </c>
      <c r="B61" s="9" t="str">
        <f>"202403016"</f>
        <v>202403016</v>
      </c>
      <c r="C61" s="9" t="str">
        <f>"202403401728"</f>
        <v>202403401728</v>
      </c>
      <c r="D61" s="10">
        <v>101.7</v>
      </c>
      <c r="E61" s="10">
        <v>113.5</v>
      </c>
      <c r="F61" s="10">
        <v>215.2</v>
      </c>
    </row>
    <row r="62" s="1" customFormat="1" ht="30" customHeight="1" spans="1:6">
      <c r="A62" s="7">
        <v>60</v>
      </c>
      <c r="B62" s="7" t="str">
        <f t="shared" ref="B62:B67" si="2">"202403017"</f>
        <v>202403017</v>
      </c>
      <c r="C62" s="7" t="str">
        <f>"202403401824"</f>
        <v>202403401824</v>
      </c>
      <c r="D62" s="8">
        <v>111.2</v>
      </c>
      <c r="E62" s="8">
        <v>106.5</v>
      </c>
      <c r="F62" s="8">
        <v>217.7</v>
      </c>
    </row>
    <row r="63" s="1" customFormat="1" ht="30" customHeight="1" spans="1:6">
      <c r="A63" s="7">
        <v>61</v>
      </c>
      <c r="B63" s="7" t="str">
        <f t="shared" si="2"/>
        <v>202403017</v>
      </c>
      <c r="C63" s="7" t="str">
        <f>"202403401822"</f>
        <v>202403401822</v>
      </c>
      <c r="D63" s="8">
        <v>102.5</v>
      </c>
      <c r="E63" s="8">
        <v>111</v>
      </c>
      <c r="F63" s="8">
        <v>213.5</v>
      </c>
    </row>
    <row r="64" s="1" customFormat="1" ht="30" customHeight="1" spans="1:6">
      <c r="A64" s="7">
        <v>62</v>
      </c>
      <c r="B64" s="7" t="str">
        <f t="shared" si="2"/>
        <v>202403017</v>
      </c>
      <c r="C64" s="7" t="str">
        <f>"202403401827"</f>
        <v>202403401827</v>
      </c>
      <c r="D64" s="8">
        <v>96.9</v>
      </c>
      <c r="E64" s="8">
        <v>102.5</v>
      </c>
      <c r="F64" s="8">
        <v>199.4</v>
      </c>
    </row>
    <row r="65" s="1" customFormat="1" ht="30" customHeight="1" spans="1:6">
      <c r="A65" s="7">
        <v>63</v>
      </c>
      <c r="B65" s="7" t="str">
        <f t="shared" si="2"/>
        <v>202403017</v>
      </c>
      <c r="C65" s="7" t="str">
        <f>"202403401823"</f>
        <v>202403401823</v>
      </c>
      <c r="D65" s="8">
        <v>92</v>
      </c>
      <c r="E65" s="8">
        <v>101.5</v>
      </c>
      <c r="F65" s="8">
        <v>193.5</v>
      </c>
    </row>
    <row r="66" s="1" customFormat="1" ht="30" customHeight="1" spans="1:6">
      <c r="A66" s="7">
        <v>64</v>
      </c>
      <c r="B66" s="7" t="str">
        <f t="shared" si="2"/>
        <v>202403017</v>
      </c>
      <c r="C66" s="7" t="str">
        <f>"202403401830"</f>
        <v>202403401830</v>
      </c>
      <c r="D66" s="8">
        <v>66.3</v>
      </c>
      <c r="E66" s="8">
        <v>114</v>
      </c>
      <c r="F66" s="8">
        <v>180.3</v>
      </c>
    </row>
    <row r="67" s="1" customFormat="1" ht="30" customHeight="1" spans="1:6">
      <c r="A67" s="7">
        <v>65</v>
      </c>
      <c r="B67" s="7" t="str">
        <f t="shared" si="2"/>
        <v>202403017</v>
      </c>
      <c r="C67" s="7" t="str">
        <f>"202403401828"</f>
        <v>202403401828</v>
      </c>
      <c r="D67" s="8">
        <v>68.4</v>
      </c>
      <c r="E67" s="8">
        <v>107</v>
      </c>
      <c r="F67" s="8">
        <v>175.4</v>
      </c>
    </row>
    <row r="68" s="1" customFormat="1" ht="30" customHeight="1" spans="1:6">
      <c r="A68" s="7">
        <v>66</v>
      </c>
      <c r="B68" s="7" t="str">
        <f>"202403018"</f>
        <v>202403018</v>
      </c>
      <c r="C68" s="7" t="str">
        <f>"202403401831"</f>
        <v>202403401831</v>
      </c>
      <c r="D68" s="8">
        <v>109.1</v>
      </c>
      <c r="E68" s="8">
        <v>113.5</v>
      </c>
      <c r="F68" s="8">
        <v>222.6</v>
      </c>
    </row>
    <row r="69" s="1" customFormat="1" ht="30" customHeight="1" spans="1:6">
      <c r="A69" s="7">
        <v>67</v>
      </c>
      <c r="B69" s="7" t="str">
        <f>"202403018"</f>
        <v>202403018</v>
      </c>
      <c r="C69" s="7" t="str">
        <f>"202403401910"</f>
        <v>202403401910</v>
      </c>
      <c r="D69" s="8">
        <v>106</v>
      </c>
      <c r="E69" s="8">
        <v>110</v>
      </c>
      <c r="F69" s="8">
        <v>216</v>
      </c>
    </row>
    <row r="70" s="1" customFormat="1" ht="30" customHeight="1" spans="1:6">
      <c r="A70" s="7">
        <v>68</v>
      </c>
      <c r="B70" s="7" t="str">
        <f>"202403018"</f>
        <v>202403018</v>
      </c>
      <c r="C70" s="7" t="str">
        <f>"202403401904"</f>
        <v>202403401904</v>
      </c>
      <c r="D70" s="8">
        <v>94.7</v>
      </c>
      <c r="E70" s="8">
        <v>115.5</v>
      </c>
      <c r="F70" s="8">
        <v>210.2</v>
      </c>
    </row>
    <row r="71" s="1" customFormat="1" ht="30" customHeight="1" spans="1:6">
      <c r="A71" s="7">
        <v>69</v>
      </c>
      <c r="B71" s="7" t="str">
        <f>"202403019"</f>
        <v>202403019</v>
      </c>
      <c r="C71" s="7" t="str">
        <f>"202403401911"</f>
        <v>202403401911</v>
      </c>
      <c r="D71" s="8">
        <v>111.6</v>
      </c>
      <c r="E71" s="8">
        <v>109</v>
      </c>
      <c r="F71" s="8">
        <v>220.6</v>
      </c>
    </row>
    <row r="72" s="1" customFormat="1" ht="30" customHeight="1" spans="1:6">
      <c r="A72" s="7">
        <v>70</v>
      </c>
      <c r="B72" s="7" t="str">
        <f>"202403019"</f>
        <v>202403019</v>
      </c>
      <c r="C72" s="7" t="str">
        <f>"202403401914"</f>
        <v>202403401914</v>
      </c>
      <c r="D72" s="8">
        <v>113.7</v>
      </c>
      <c r="E72" s="8">
        <v>106</v>
      </c>
      <c r="F72" s="8">
        <v>219.7</v>
      </c>
    </row>
    <row r="73" s="1" customFormat="1" ht="30" customHeight="1" spans="1:6">
      <c r="A73" s="7">
        <v>71</v>
      </c>
      <c r="B73" s="7" t="str">
        <f>"202403019"</f>
        <v>202403019</v>
      </c>
      <c r="C73" s="7" t="str">
        <f>"202403401930"</f>
        <v>202403401930</v>
      </c>
      <c r="D73" s="8">
        <v>104.1</v>
      </c>
      <c r="E73" s="8">
        <v>112</v>
      </c>
      <c r="F73" s="8">
        <v>216.1</v>
      </c>
    </row>
    <row r="74" s="1" customFormat="1" ht="30" customHeight="1" spans="1:6">
      <c r="A74" s="7">
        <v>72</v>
      </c>
      <c r="B74" s="7" t="str">
        <f>"202403020"</f>
        <v>202403020</v>
      </c>
      <c r="C74" s="7" t="str">
        <f>"202403402018"</f>
        <v>202403402018</v>
      </c>
      <c r="D74" s="8">
        <v>84.6</v>
      </c>
      <c r="E74" s="8">
        <v>106.5</v>
      </c>
      <c r="F74" s="8">
        <v>191.1</v>
      </c>
    </row>
    <row r="75" s="1" customFormat="1" ht="30" customHeight="1" spans="1:6">
      <c r="A75" s="7">
        <v>73</v>
      </c>
      <c r="B75" s="7" t="str">
        <f>"202403020"</f>
        <v>202403020</v>
      </c>
      <c r="C75" s="7" t="str">
        <f>"202403402024"</f>
        <v>202403402024</v>
      </c>
      <c r="D75" s="8">
        <v>82.6</v>
      </c>
      <c r="E75" s="8">
        <v>104.5</v>
      </c>
      <c r="F75" s="8">
        <v>187.1</v>
      </c>
    </row>
    <row r="76" s="1" customFormat="1" ht="30" customHeight="1" spans="1:6">
      <c r="A76" s="7">
        <v>74</v>
      </c>
      <c r="B76" s="7" t="str">
        <f>"202403020"</f>
        <v>202403020</v>
      </c>
      <c r="C76" s="7" t="str">
        <f>"202403402022"</f>
        <v>202403402022</v>
      </c>
      <c r="D76" s="8">
        <v>76</v>
      </c>
      <c r="E76" s="8">
        <v>99.5</v>
      </c>
      <c r="F76" s="8">
        <v>175.5</v>
      </c>
    </row>
    <row r="77" s="1" customFormat="1" ht="30" customHeight="1" spans="1:6">
      <c r="A77" s="7">
        <v>75</v>
      </c>
      <c r="B77" s="7" t="str">
        <f>"202403021"</f>
        <v>202403021</v>
      </c>
      <c r="C77" s="7" t="str">
        <f>"202403402129"</f>
        <v>202403402129</v>
      </c>
      <c r="D77" s="8">
        <v>119.8</v>
      </c>
      <c r="E77" s="8">
        <v>106.5</v>
      </c>
      <c r="F77" s="8">
        <v>226.3</v>
      </c>
    </row>
    <row r="78" s="1" customFormat="1" ht="30" customHeight="1" spans="1:6">
      <c r="A78" s="7">
        <v>76</v>
      </c>
      <c r="B78" s="7" t="str">
        <f t="shared" ref="B78:B83" si="3">"202403021"</f>
        <v>202403021</v>
      </c>
      <c r="C78" s="7" t="str">
        <f>"202403402227"</f>
        <v>202403402227</v>
      </c>
      <c r="D78" s="8">
        <v>110.9</v>
      </c>
      <c r="E78" s="8">
        <v>112</v>
      </c>
      <c r="F78" s="8">
        <v>222.9</v>
      </c>
    </row>
    <row r="79" s="1" customFormat="1" ht="30" customHeight="1" spans="1:6">
      <c r="A79" s="7">
        <v>77</v>
      </c>
      <c r="B79" s="7" t="str">
        <f t="shared" si="3"/>
        <v>202403021</v>
      </c>
      <c r="C79" s="7" t="str">
        <f>"202403402111"</f>
        <v>202403402111</v>
      </c>
      <c r="D79" s="8">
        <v>105.5</v>
      </c>
      <c r="E79" s="8">
        <v>115.5</v>
      </c>
      <c r="F79" s="8">
        <v>221</v>
      </c>
    </row>
    <row r="80" s="1" customFormat="1" ht="30" customHeight="1" spans="1:6">
      <c r="A80" s="7">
        <v>78</v>
      </c>
      <c r="B80" s="7" t="str">
        <f t="shared" si="3"/>
        <v>202403021</v>
      </c>
      <c r="C80" s="7" t="str">
        <f>"202403402131"</f>
        <v>202403402131</v>
      </c>
      <c r="D80" s="8">
        <v>113</v>
      </c>
      <c r="E80" s="8">
        <v>107</v>
      </c>
      <c r="F80" s="8">
        <v>220</v>
      </c>
    </row>
    <row r="81" s="1" customFormat="1" ht="30" customHeight="1" spans="1:6">
      <c r="A81" s="7">
        <v>79</v>
      </c>
      <c r="B81" s="7" t="str">
        <f t="shared" si="3"/>
        <v>202403021</v>
      </c>
      <c r="C81" s="7" t="str">
        <f>"202403402109"</f>
        <v>202403402109</v>
      </c>
      <c r="D81" s="8">
        <v>114.9</v>
      </c>
      <c r="E81" s="8">
        <v>105</v>
      </c>
      <c r="F81" s="8">
        <v>219.9</v>
      </c>
    </row>
    <row r="82" s="2" customFormat="1" ht="30" customHeight="1" spans="1:6">
      <c r="A82" s="7">
        <v>80</v>
      </c>
      <c r="B82" s="9" t="str">
        <f t="shared" si="3"/>
        <v>202403021</v>
      </c>
      <c r="C82" s="9" t="str">
        <f>"202403402132"</f>
        <v>202403402132</v>
      </c>
      <c r="D82" s="10">
        <v>109.6</v>
      </c>
      <c r="E82" s="10">
        <v>107.5</v>
      </c>
      <c r="F82" s="10">
        <v>217.1</v>
      </c>
    </row>
    <row r="83" s="2" customFormat="1" ht="30" customHeight="1" spans="1:6">
      <c r="A83" s="7">
        <v>81</v>
      </c>
      <c r="B83" s="9" t="str">
        <f t="shared" si="3"/>
        <v>202403021</v>
      </c>
      <c r="C83" s="9" t="str">
        <f>"202403402102"</f>
        <v>202403402102</v>
      </c>
      <c r="D83" s="10">
        <v>106.1</v>
      </c>
      <c r="E83" s="10">
        <v>111</v>
      </c>
      <c r="F83" s="10">
        <v>217.1</v>
      </c>
    </row>
    <row r="84" s="1" customFormat="1" ht="30" customHeight="1" spans="1:6">
      <c r="A84" s="7">
        <v>82</v>
      </c>
      <c r="B84" s="7" t="str">
        <f t="shared" ref="B84:B92" si="4">"202403022"</f>
        <v>202403022</v>
      </c>
      <c r="C84" s="7" t="str">
        <f>"202403402309"</f>
        <v>202403402309</v>
      </c>
      <c r="D84" s="8">
        <v>119</v>
      </c>
      <c r="E84" s="8">
        <v>113.5</v>
      </c>
      <c r="F84" s="8">
        <v>232.5</v>
      </c>
    </row>
    <row r="85" s="1" customFormat="1" ht="30" customHeight="1" spans="1:6">
      <c r="A85" s="7">
        <v>83</v>
      </c>
      <c r="B85" s="7" t="str">
        <f t="shared" si="4"/>
        <v>202403022</v>
      </c>
      <c r="C85" s="7" t="str">
        <f>"202403402304"</f>
        <v>202403402304</v>
      </c>
      <c r="D85" s="8">
        <v>105.8</v>
      </c>
      <c r="E85" s="8">
        <v>109.5</v>
      </c>
      <c r="F85" s="8">
        <v>215.3</v>
      </c>
    </row>
    <row r="86" s="1" customFormat="1" ht="30" customHeight="1" spans="1:6">
      <c r="A86" s="7">
        <v>84</v>
      </c>
      <c r="B86" s="7" t="str">
        <f t="shared" si="4"/>
        <v>202403022</v>
      </c>
      <c r="C86" s="7" t="str">
        <f>"202403402307"</f>
        <v>202403402307</v>
      </c>
      <c r="D86" s="8">
        <v>103.8</v>
      </c>
      <c r="E86" s="8">
        <v>110</v>
      </c>
      <c r="F86" s="8">
        <v>213.8</v>
      </c>
    </row>
    <row r="87" s="1" customFormat="1" ht="30" customHeight="1" spans="1:6">
      <c r="A87" s="7">
        <v>85</v>
      </c>
      <c r="B87" s="7" t="str">
        <f t="shared" si="4"/>
        <v>202403022</v>
      </c>
      <c r="C87" s="7" t="str">
        <f>"202403402305"</f>
        <v>202403402305</v>
      </c>
      <c r="D87" s="8">
        <v>96.7</v>
      </c>
      <c r="E87" s="8">
        <v>116</v>
      </c>
      <c r="F87" s="8">
        <v>212.7</v>
      </c>
    </row>
    <row r="88" s="1" customFormat="1" ht="30" customHeight="1" spans="1:6">
      <c r="A88" s="7">
        <v>86</v>
      </c>
      <c r="B88" s="7" t="str">
        <f t="shared" si="4"/>
        <v>202403022</v>
      </c>
      <c r="C88" s="7" t="str">
        <f>"202403402303"</f>
        <v>202403402303</v>
      </c>
      <c r="D88" s="8">
        <v>94.2</v>
      </c>
      <c r="E88" s="8">
        <v>113</v>
      </c>
      <c r="F88" s="8">
        <v>207.2</v>
      </c>
    </row>
    <row r="89" s="1" customFormat="1" ht="30" customHeight="1" spans="1:6">
      <c r="A89" s="7">
        <v>87</v>
      </c>
      <c r="B89" s="7" t="str">
        <f t="shared" si="4"/>
        <v>202403022</v>
      </c>
      <c r="C89" s="7" t="str">
        <f>"202403402310"</f>
        <v>202403402310</v>
      </c>
      <c r="D89" s="8">
        <v>99.4</v>
      </c>
      <c r="E89" s="8">
        <v>106</v>
      </c>
      <c r="F89" s="8">
        <v>205.4</v>
      </c>
    </row>
    <row r="90" s="1" customFormat="1" ht="30" customHeight="1" spans="1:6">
      <c r="A90" s="7">
        <v>88</v>
      </c>
      <c r="B90" s="7" t="str">
        <f t="shared" si="4"/>
        <v>202403022</v>
      </c>
      <c r="C90" s="7" t="str">
        <f>"202403402306"</f>
        <v>202403402306</v>
      </c>
      <c r="D90" s="8">
        <v>88.7</v>
      </c>
      <c r="E90" s="8">
        <v>107.5</v>
      </c>
      <c r="F90" s="8">
        <v>196.2</v>
      </c>
    </row>
    <row r="91" s="1" customFormat="1" ht="30" customHeight="1" spans="1:6">
      <c r="A91" s="7">
        <v>89</v>
      </c>
      <c r="B91" s="7" t="str">
        <f t="shared" si="4"/>
        <v>202403022</v>
      </c>
      <c r="C91" s="7" t="str">
        <f>"202403402311"</f>
        <v>202403402311</v>
      </c>
      <c r="D91" s="8">
        <v>80.9</v>
      </c>
      <c r="E91" s="8">
        <v>109.5</v>
      </c>
      <c r="F91" s="8">
        <v>190.4</v>
      </c>
    </row>
    <row r="92" s="1" customFormat="1" ht="30" customHeight="1" spans="1:6">
      <c r="A92" s="7">
        <v>90</v>
      </c>
      <c r="B92" s="7" t="str">
        <f t="shared" ref="B92:B97" si="5">"202403023"</f>
        <v>202403023</v>
      </c>
      <c r="C92" s="7" t="str">
        <f>"202403402326"</f>
        <v>202403402326</v>
      </c>
      <c r="D92" s="8">
        <v>115.4</v>
      </c>
      <c r="E92" s="8">
        <v>107.5</v>
      </c>
      <c r="F92" s="8">
        <v>222.9</v>
      </c>
    </row>
    <row r="93" s="1" customFormat="1" ht="30" customHeight="1" spans="1:6">
      <c r="A93" s="7">
        <v>91</v>
      </c>
      <c r="B93" s="7" t="str">
        <f t="shared" si="5"/>
        <v>202403023</v>
      </c>
      <c r="C93" s="7" t="str">
        <f>"202403402404"</f>
        <v>202403402404</v>
      </c>
      <c r="D93" s="8">
        <v>110.8</v>
      </c>
      <c r="E93" s="8">
        <v>110.5</v>
      </c>
      <c r="F93" s="8">
        <v>221.3</v>
      </c>
    </row>
    <row r="94" s="1" customFormat="1" ht="30" customHeight="1" spans="1:6">
      <c r="A94" s="7">
        <v>92</v>
      </c>
      <c r="B94" s="7" t="str">
        <f t="shared" si="5"/>
        <v>202403023</v>
      </c>
      <c r="C94" s="7" t="str">
        <f>"202403402321"</f>
        <v>202403402321</v>
      </c>
      <c r="D94" s="8">
        <v>104</v>
      </c>
      <c r="E94" s="8">
        <v>113.5</v>
      </c>
      <c r="F94" s="8">
        <v>217.5</v>
      </c>
    </row>
    <row r="95" s="1" customFormat="1" ht="30" customHeight="1" spans="1:6">
      <c r="A95" s="7">
        <v>93</v>
      </c>
      <c r="B95" s="7" t="str">
        <f t="shared" si="5"/>
        <v>202403023</v>
      </c>
      <c r="C95" s="7" t="str">
        <f>"202403402330"</f>
        <v>202403402330</v>
      </c>
      <c r="D95" s="8">
        <v>109.3</v>
      </c>
      <c r="E95" s="8">
        <v>108</v>
      </c>
      <c r="F95" s="8">
        <v>217.3</v>
      </c>
    </row>
    <row r="96" s="1" customFormat="1" ht="30" customHeight="1" spans="1:6">
      <c r="A96" s="7">
        <v>94</v>
      </c>
      <c r="B96" s="7" t="str">
        <f t="shared" si="5"/>
        <v>202403023</v>
      </c>
      <c r="C96" s="7" t="str">
        <f>"202403402402"</f>
        <v>202403402402</v>
      </c>
      <c r="D96" s="8">
        <v>107.5</v>
      </c>
      <c r="E96" s="8">
        <v>107.5</v>
      </c>
      <c r="F96" s="8">
        <v>215</v>
      </c>
    </row>
    <row r="97" s="1" customFormat="1" ht="30" customHeight="1" spans="1:6">
      <c r="A97" s="7">
        <v>95</v>
      </c>
      <c r="B97" s="7" t="str">
        <f t="shared" si="5"/>
        <v>202403023</v>
      </c>
      <c r="C97" s="7" t="str">
        <f>"202403402409"</f>
        <v>202403402409</v>
      </c>
      <c r="D97" s="8">
        <v>98.2</v>
      </c>
      <c r="E97" s="8">
        <v>115</v>
      </c>
      <c r="F97" s="8">
        <v>213.2</v>
      </c>
    </row>
    <row r="98" s="1" customFormat="1" ht="30" customHeight="1" spans="1:6">
      <c r="A98" s="7">
        <v>96</v>
      </c>
      <c r="B98" s="7" t="str">
        <f t="shared" ref="B98:B103" si="6">"202403024"</f>
        <v>202403024</v>
      </c>
      <c r="C98" s="7" t="str">
        <f>"202403402421"</f>
        <v>202403402421</v>
      </c>
      <c r="D98" s="8">
        <v>100.4</v>
      </c>
      <c r="E98" s="8">
        <v>116.5</v>
      </c>
      <c r="F98" s="8">
        <v>216.9</v>
      </c>
    </row>
    <row r="99" s="1" customFormat="1" ht="30" customHeight="1" spans="1:6">
      <c r="A99" s="7">
        <v>97</v>
      </c>
      <c r="B99" s="7" t="str">
        <f t="shared" si="6"/>
        <v>202403024</v>
      </c>
      <c r="C99" s="7" t="str">
        <f>"202403402418"</f>
        <v>202403402418</v>
      </c>
      <c r="D99" s="8">
        <v>97.6</v>
      </c>
      <c r="E99" s="8">
        <v>106.5</v>
      </c>
      <c r="F99" s="8">
        <v>204.1</v>
      </c>
    </row>
    <row r="100" s="1" customFormat="1" ht="30" customHeight="1" spans="1:6">
      <c r="A100" s="7">
        <v>98</v>
      </c>
      <c r="B100" s="7" t="str">
        <f t="shared" si="6"/>
        <v>202403024</v>
      </c>
      <c r="C100" s="7" t="str">
        <f>"202403402422"</f>
        <v>202403402422</v>
      </c>
      <c r="D100" s="8">
        <v>91.5</v>
      </c>
      <c r="E100" s="8">
        <v>108</v>
      </c>
      <c r="F100" s="8">
        <v>199.5</v>
      </c>
    </row>
    <row r="101" s="1" customFormat="1" ht="30" customHeight="1" spans="1:6">
      <c r="A101" s="7">
        <v>99</v>
      </c>
      <c r="B101" s="7" t="str">
        <f t="shared" si="6"/>
        <v>202403024</v>
      </c>
      <c r="C101" s="7" t="str">
        <f>"202403402414"</f>
        <v>202403402414</v>
      </c>
      <c r="D101" s="8">
        <v>102.2</v>
      </c>
      <c r="E101" s="8">
        <v>95.5</v>
      </c>
      <c r="F101" s="8">
        <v>197.7</v>
      </c>
    </row>
    <row r="102" s="1" customFormat="1" ht="30" customHeight="1" spans="1:6">
      <c r="A102" s="7">
        <v>100</v>
      </c>
      <c r="B102" s="7" t="str">
        <f t="shared" si="6"/>
        <v>202403024</v>
      </c>
      <c r="C102" s="7" t="str">
        <f>"202403402424"</f>
        <v>202403402424</v>
      </c>
      <c r="D102" s="8">
        <v>88.1</v>
      </c>
      <c r="E102" s="8">
        <v>108</v>
      </c>
      <c r="F102" s="8">
        <v>196.1</v>
      </c>
    </row>
    <row r="103" s="2" customFormat="1" ht="30" customHeight="1" spans="1:6">
      <c r="A103" s="7">
        <v>101</v>
      </c>
      <c r="B103" s="9" t="str">
        <f t="shared" si="6"/>
        <v>202403024</v>
      </c>
      <c r="C103" s="9" t="str">
        <f>"202403402425"</f>
        <v>202403402425</v>
      </c>
      <c r="D103" s="10">
        <v>60.8</v>
      </c>
      <c r="E103" s="10">
        <v>105</v>
      </c>
      <c r="F103" s="10">
        <v>165.8</v>
      </c>
    </row>
    <row r="104" s="1" customFormat="1" ht="30" customHeight="1" spans="1:6">
      <c r="A104" s="7">
        <v>102</v>
      </c>
      <c r="B104" s="7" t="str">
        <f>"202403025"</f>
        <v>202403025</v>
      </c>
      <c r="C104" s="7" t="str">
        <f>"202403402430"</f>
        <v>202403402430</v>
      </c>
      <c r="D104" s="8">
        <v>120.3</v>
      </c>
      <c r="E104" s="8">
        <v>110.5</v>
      </c>
      <c r="F104" s="8">
        <v>230.8</v>
      </c>
    </row>
    <row r="105" s="1" customFormat="1" ht="30" customHeight="1" spans="1:6">
      <c r="A105" s="7">
        <v>103</v>
      </c>
      <c r="B105" s="7" t="str">
        <f>"202403025"</f>
        <v>202403025</v>
      </c>
      <c r="C105" s="7" t="str">
        <f>"202403402429"</f>
        <v>202403402429</v>
      </c>
      <c r="D105" s="8">
        <v>99</v>
      </c>
      <c r="E105" s="8">
        <v>115.5</v>
      </c>
      <c r="F105" s="8">
        <v>214.5</v>
      </c>
    </row>
    <row r="106" s="1" customFormat="1" ht="30" customHeight="1" spans="1:6">
      <c r="A106" s="7">
        <v>104</v>
      </c>
      <c r="B106" s="7" t="str">
        <f>"202403025"</f>
        <v>202403025</v>
      </c>
      <c r="C106" s="7" t="str">
        <f>"202403402501"</f>
        <v>202403402501</v>
      </c>
      <c r="D106" s="8">
        <v>91.1</v>
      </c>
      <c r="E106" s="8">
        <v>114.5</v>
      </c>
      <c r="F106" s="8">
        <v>205.6</v>
      </c>
    </row>
    <row r="107" s="1" customFormat="1" ht="30" customHeight="1" spans="1:6">
      <c r="A107" s="7">
        <v>105</v>
      </c>
      <c r="B107" s="7" t="str">
        <f>"202403026"</f>
        <v>202403026</v>
      </c>
      <c r="C107" s="7" t="str">
        <f>"202403402616"</f>
        <v>202403402616</v>
      </c>
      <c r="D107" s="8">
        <v>113.9</v>
      </c>
      <c r="E107" s="8">
        <v>116</v>
      </c>
      <c r="F107" s="8">
        <v>229.9</v>
      </c>
    </row>
    <row r="108" s="1" customFormat="1" ht="30" customHeight="1" spans="1:6">
      <c r="A108" s="7">
        <v>106</v>
      </c>
      <c r="B108" s="7" t="str">
        <f>"202403026"</f>
        <v>202403026</v>
      </c>
      <c r="C108" s="7" t="str">
        <f>"202403402523"</f>
        <v>202403402523</v>
      </c>
      <c r="D108" s="8">
        <v>113.8</v>
      </c>
      <c r="E108" s="8">
        <v>109</v>
      </c>
      <c r="F108" s="8">
        <v>222.8</v>
      </c>
    </row>
    <row r="109" s="2" customFormat="1" ht="30" customHeight="1" spans="1:6">
      <c r="A109" s="7">
        <v>107</v>
      </c>
      <c r="B109" s="9" t="str">
        <f>"202403026"</f>
        <v>202403026</v>
      </c>
      <c r="C109" s="9" t="str">
        <f>"202403402612"</f>
        <v>202403402612</v>
      </c>
      <c r="D109" s="10">
        <v>101</v>
      </c>
      <c r="E109" s="10">
        <v>121.5</v>
      </c>
      <c r="F109" s="10">
        <v>222.5</v>
      </c>
    </row>
    <row r="110" s="1" customFormat="1" ht="30" customHeight="1" spans="1:6">
      <c r="A110" s="7">
        <v>108</v>
      </c>
      <c r="B110" s="7" t="str">
        <f>"202403027"</f>
        <v>202403027</v>
      </c>
      <c r="C110" s="7" t="str">
        <f>"202403402708"</f>
        <v>202403402708</v>
      </c>
      <c r="D110" s="8">
        <v>111.5</v>
      </c>
      <c r="E110" s="8">
        <v>110.5</v>
      </c>
      <c r="F110" s="8">
        <v>222</v>
      </c>
    </row>
    <row r="111" s="1" customFormat="1" ht="30" customHeight="1" spans="1:6">
      <c r="A111" s="7">
        <v>109</v>
      </c>
      <c r="B111" s="7" t="str">
        <f>"202403027"</f>
        <v>202403027</v>
      </c>
      <c r="C111" s="7" t="str">
        <f>"202403402710"</f>
        <v>202403402710</v>
      </c>
      <c r="D111" s="8">
        <v>105</v>
      </c>
      <c r="E111" s="8">
        <v>108.5</v>
      </c>
      <c r="F111" s="8">
        <v>213.5</v>
      </c>
    </row>
    <row r="112" s="1" customFormat="1" ht="30" customHeight="1" spans="1:6">
      <c r="A112" s="7">
        <v>110</v>
      </c>
      <c r="B112" s="7" t="str">
        <f>"202403027"</f>
        <v>202403027</v>
      </c>
      <c r="C112" s="7" t="str">
        <f>"202403402711"</f>
        <v>202403402711</v>
      </c>
      <c r="D112" s="8">
        <v>93.4</v>
      </c>
      <c r="E112" s="8">
        <v>112.5</v>
      </c>
      <c r="F112" s="8">
        <v>205.9</v>
      </c>
    </row>
    <row r="113" s="1" customFormat="1" ht="30" customHeight="1" spans="1:6">
      <c r="A113" s="7">
        <v>111</v>
      </c>
      <c r="B113" s="7" t="str">
        <f>"202403028"</f>
        <v>202403028</v>
      </c>
      <c r="C113" s="7" t="str">
        <f>"202403402725"</f>
        <v>202403402725</v>
      </c>
      <c r="D113" s="8">
        <v>106.3</v>
      </c>
      <c r="E113" s="8">
        <v>109</v>
      </c>
      <c r="F113" s="8">
        <v>215.3</v>
      </c>
    </row>
    <row r="114" s="1" customFormat="1" ht="30" customHeight="1" spans="1:6">
      <c r="A114" s="7">
        <v>112</v>
      </c>
      <c r="B114" s="7" t="str">
        <f>"202403028"</f>
        <v>202403028</v>
      </c>
      <c r="C114" s="7" t="str">
        <f>"202403402720"</f>
        <v>202403402720</v>
      </c>
      <c r="D114" s="8">
        <v>98.8</v>
      </c>
      <c r="E114" s="8">
        <v>116.5</v>
      </c>
      <c r="F114" s="8">
        <v>215.3</v>
      </c>
    </row>
    <row r="115" s="2" customFormat="1" ht="30" customHeight="1" spans="1:6">
      <c r="A115" s="7">
        <v>113</v>
      </c>
      <c r="B115" s="9" t="str">
        <f>"202403028"</f>
        <v>202403028</v>
      </c>
      <c r="C115" s="9" t="str">
        <f>"202403402723"</f>
        <v>202403402723</v>
      </c>
      <c r="D115" s="10">
        <v>97.4</v>
      </c>
      <c r="E115" s="10">
        <v>108.5</v>
      </c>
      <c r="F115" s="10">
        <v>205.9</v>
      </c>
    </row>
    <row r="116" s="1" customFormat="1" ht="30" customHeight="1" spans="1:6">
      <c r="A116" s="7">
        <v>114</v>
      </c>
      <c r="B116" s="7" t="str">
        <f>"202403029"</f>
        <v>202403029</v>
      </c>
      <c r="C116" s="7" t="str">
        <f>"202403402812"</f>
        <v>202403402812</v>
      </c>
      <c r="D116" s="8">
        <v>111.3</v>
      </c>
      <c r="E116" s="8">
        <v>111</v>
      </c>
      <c r="F116" s="8">
        <v>222.3</v>
      </c>
    </row>
    <row r="117" s="1" customFormat="1" ht="30" customHeight="1" spans="1:6">
      <c r="A117" s="7">
        <v>115</v>
      </c>
      <c r="B117" s="7" t="str">
        <f>"202403029"</f>
        <v>202403029</v>
      </c>
      <c r="C117" s="7" t="str">
        <f>"202403402822"</f>
        <v>202403402822</v>
      </c>
      <c r="D117" s="8">
        <v>108.9</v>
      </c>
      <c r="E117" s="8">
        <v>113</v>
      </c>
      <c r="F117" s="8">
        <v>221.9</v>
      </c>
    </row>
    <row r="118" s="1" customFormat="1" ht="30" customHeight="1" spans="1:6">
      <c r="A118" s="7">
        <v>116</v>
      </c>
      <c r="B118" s="7" t="str">
        <f>"202403029"</f>
        <v>202403029</v>
      </c>
      <c r="C118" s="7" t="str">
        <f>"202403402818"</f>
        <v>202403402818</v>
      </c>
      <c r="D118" s="8">
        <v>109.6</v>
      </c>
      <c r="E118" s="8">
        <v>110.5</v>
      </c>
      <c r="F118" s="8">
        <v>220.1</v>
      </c>
    </row>
    <row r="119" s="1" customFormat="1" ht="30" customHeight="1" spans="1:6">
      <c r="A119" s="7">
        <v>117</v>
      </c>
      <c r="B119" s="7" t="str">
        <f t="shared" ref="B119:B124" si="7">"202403030"</f>
        <v>202403030</v>
      </c>
      <c r="C119" s="7" t="str">
        <f>"202403402902"</f>
        <v>202403402902</v>
      </c>
      <c r="D119" s="8">
        <v>103.2</v>
      </c>
      <c r="E119" s="8">
        <v>113</v>
      </c>
      <c r="F119" s="8">
        <v>216.2</v>
      </c>
    </row>
    <row r="120" s="1" customFormat="1" ht="30" customHeight="1" spans="1:6">
      <c r="A120" s="7">
        <v>118</v>
      </c>
      <c r="B120" s="7" t="str">
        <f t="shared" si="7"/>
        <v>202403030</v>
      </c>
      <c r="C120" s="7" t="str">
        <f>"202403402919"</f>
        <v>202403402919</v>
      </c>
      <c r="D120" s="8">
        <v>99.7</v>
      </c>
      <c r="E120" s="8">
        <v>116.5</v>
      </c>
      <c r="F120" s="8">
        <v>216.2</v>
      </c>
    </row>
    <row r="121" s="1" customFormat="1" ht="30" customHeight="1" spans="1:6">
      <c r="A121" s="7">
        <v>119</v>
      </c>
      <c r="B121" s="7" t="str">
        <f t="shared" si="7"/>
        <v>202403030</v>
      </c>
      <c r="C121" s="7" t="str">
        <f>"202403402914"</f>
        <v>202403402914</v>
      </c>
      <c r="D121" s="8">
        <v>98.4</v>
      </c>
      <c r="E121" s="8">
        <v>117</v>
      </c>
      <c r="F121" s="8">
        <v>215.4</v>
      </c>
    </row>
    <row r="122" s="1" customFormat="1" ht="30" customHeight="1" spans="1:6">
      <c r="A122" s="7">
        <v>120</v>
      </c>
      <c r="B122" s="7" t="str">
        <f t="shared" si="7"/>
        <v>202403030</v>
      </c>
      <c r="C122" s="7" t="str">
        <f>"202403402924"</f>
        <v>202403402924</v>
      </c>
      <c r="D122" s="8">
        <v>104.9</v>
      </c>
      <c r="E122" s="8">
        <v>109.5</v>
      </c>
      <c r="F122" s="8">
        <v>214.4</v>
      </c>
    </row>
    <row r="123" s="1" customFormat="1" ht="30" customHeight="1" spans="1:6">
      <c r="A123" s="7">
        <v>121</v>
      </c>
      <c r="B123" s="7" t="str">
        <f t="shared" si="7"/>
        <v>202403030</v>
      </c>
      <c r="C123" s="7" t="str">
        <f>"202403402910"</f>
        <v>202403402910</v>
      </c>
      <c r="D123" s="8">
        <v>99.8</v>
      </c>
      <c r="E123" s="8">
        <v>113.5</v>
      </c>
      <c r="F123" s="8">
        <v>213.3</v>
      </c>
    </row>
    <row r="124" s="1" customFormat="1" ht="30" customHeight="1" spans="1:6">
      <c r="A124" s="7">
        <v>122</v>
      </c>
      <c r="B124" s="7" t="str">
        <f t="shared" si="7"/>
        <v>202403030</v>
      </c>
      <c r="C124" s="7" t="str">
        <f>"202403403004"</f>
        <v>202403403004</v>
      </c>
      <c r="D124" s="8">
        <v>100.7</v>
      </c>
      <c r="E124" s="8">
        <v>112</v>
      </c>
      <c r="F124" s="8">
        <v>212.7</v>
      </c>
    </row>
    <row r="125" s="1" customFormat="1" ht="30" customHeight="1" spans="1:6">
      <c r="A125" s="7">
        <v>123</v>
      </c>
      <c r="B125" s="7" t="str">
        <f t="shared" ref="B125:B130" si="8">"202403031"</f>
        <v>202403031</v>
      </c>
      <c r="C125" s="7" t="str">
        <f>"202403403115"</f>
        <v>202403403115</v>
      </c>
      <c r="D125" s="8">
        <v>119.4</v>
      </c>
      <c r="E125" s="8">
        <v>114</v>
      </c>
      <c r="F125" s="8">
        <v>233.4</v>
      </c>
    </row>
    <row r="126" s="1" customFormat="1" ht="30" customHeight="1" spans="1:6">
      <c r="A126" s="7">
        <v>124</v>
      </c>
      <c r="B126" s="7" t="str">
        <f t="shared" si="8"/>
        <v>202403031</v>
      </c>
      <c r="C126" s="7" t="str">
        <f>"202403403102"</f>
        <v>202403403102</v>
      </c>
      <c r="D126" s="8">
        <v>115.3</v>
      </c>
      <c r="E126" s="8">
        <v>114</v>
      </c>
      <c r="F126" s="8">
        <v>229.3</v>
      </c>
    </row>
    <row r="127" s="1" customFormat="1" ht="30" customHeight="1" spans="1:6">
      <c r="A127" s="7">
        <v>125</v>
      </c>
      <c r="B127" s="7" t="str">
        <f t="shared" si="8"/>
        <v>202403031</v>
      </c>
      <c r="C127" s="7" t="str">
        <f>"202403403111"</f>
        <v>202403403111</v>
      </c>
      <c r="D127" s="8">
        <v>108.3</v>
      </c>
      <c r="E127" s="8">
        <v>112.5</v>
      </c>
      <c r="F127" s="8">
        <v>220.8</v>
      </c>
    </row>
    <row r="128" s="1" customFormat="1" ht="30" customHeight="1" spans="1:6">
      <c r="A128" s="7">
        <v>126</v>
      </c>
      <c r="B128" s="7" t="str">
        <f t="shared" si="8"/>
        <v>202403031</v>
      </c>
      <c r="C128" s="7" t="str">
        <f>"202403403030"</f>
        <v>202403403030</v>
      </c>
      <c r="D128" s="8">
        <v>104</v>
      </c>
      <c r="E128" s="8">
        <v>111</v>
      </c>
      <c r="F128" s="8">
        <v>215</v>
      </c>
    </row>
    <row r="129" s="1" customFormat="1" ht="30" customHeight="1" spans="1:6">
      <c r="A129" s="7">
        <v>127</v>
      </c>
      <c r="B129" s="7" t="str">
        <f t="shared" si="8"/>
        <v>202403031</v>
      </c>
      <c r="C129" s="7" t="str">
        <f>"202403403025"</f>
        <v>202403403025</v>
      </c>
      <c r="D129" s="8">
        <v>98</v>
      </c>
      <c r="E129" s="8">
        <v>116</v>
      </c>
      <c r="F129" s="8">
        <v>214</v>
      </c>
    </row>
    <row r="130" s="1" customFormat="1" ht="30" customHeight="1" spans="1:6">
      <c r="A130" s="7">
        <v>128</v>
      </c>
      <c r="B130" s="7" t="str">
        <f t="shared" si="8"/>
        <v>202403031</v>
      </c>
      <c r="C130" s="7" t="str">
        <f>"202403403109"</f>
        <v>202403403109</v>
      </c>
      <c r="D130" s="8">
        <v>110.3</v>
      </c>
      <c r="E130" s="8">
        <v>103.5</v>
      </c>
      <c r="F130" s="8">
        <v>213.8</v>
      </c>
    </row>
    <row r="131" s="1" customFormat="1" ht="30" customHeight="1" spans="1:6">
      <c r="A131" s="7">
        <v>129</v>
      </c>
      <c r="B131" s="7" t="str">
        <f>"202403032"</f>
        <v>202403032</v>
      </c>
      <c r="C131" s="7" t="str">
        <f>"202403403224"</f>
        <v>202403403224</v>
      </c>
      <c r="D131" s="8">
        <v>111.3</v>
      </c>
      <c r="E131" s="8">
        <v>107</v>
      </c>
      <c r="F131" s="8">
        <v>218.3</v>
      </c>
    </row>
    <row r="132" s="1" customFormat="1" ht="30" customHeight="1" spans="1:6">
      <c r="A132" s="7">
        <v>130</v>
      </c>
      <c r="B132" s="7" t="str">
        <f>"202403032"</f>
        <v>202403032</v>
      </c>
      <c r="C132" s="7" t="str">
        <f>"202403403213"</f>
        <v>202403403213</v>
      </c>
      <c r="D132" s="8">
        <v>111</v>
      </c>
      <c r="E132" s="8">
        <v>105</v>
      </c>
      <c r="F132" s="8">
        <v>216</v>
      </c>
    </row>
    <row r="133" s="1" customFormat="1" ht="30" customHeight="1" spans="1:6">
      <c r="A133" s="7">
        <v>131</v>
      </c>
      <c r="B133" s="7" t="str">
        <f>"202403032"</f>
        <v>202403032</v>
      </c>
      <c r="C133" s="7" t="str">
        <f>"202403403210"</f>
        <v>202403403210</v>
      </c>
      <c r="D133" s="8">
        <v>99.6</v>
      </c>
      <c r="E133" s="8">
        <v>110.5</v>
      </c>
      <c r="F133" s="8">
        <v>210.1</v>
      </c>
    </row>
    <row r="134" s="1" customFormat="1" ht="30" customHeight="1" spans="1:6">
      <c r="A134" s="7">
        <v>132</v>
      </c>
      <c r="B134" s="7" t="str">
        <f>"202403033"</f>
        <v>202403033</v>
      </c>
      <c r="C134" s="7" t="str">
        <f>"202403403402"</f>
        <v>202403403402</v>
      </c>
      <c r="D134" s="8">
        <v>119.7</v>
      </c>
      <c r="E134" s="8">
        <v>116</v>
      </c>
      <c r="F134" s="8">
        <v>235.7</v>
      </c>
    </row>
    <row r="135" s="1" customFormat="1" ht="30" customHeight="1" spans="1:6">
      <c r="A135" s="7">
        <v>133</v>
      </c>
      <c r="B135" s="7" t="str">
        <f>"202403033"</f>
        <v>202403033</v>
      </c>
      <c r="C135" s="7" t="str">
        <f>"202403403401"</f>
        <v>202403403401</v>
      </c>
      <c r="D135" s="8">
        <v>119.5</v>
      </c>
      <c r="E135" s="8">
        <v>113.5</v>
      </c>
      <c r="F135" s="8">
        <v>233</v>
      </c>
    </row>
    <row r="136" s="1" customFormat="1" ht="30" customHeight="1" spans="1:6">
      <c r="A136" s="7">
        <v>134</v>
      </c>
      <c r="B136" s="7" t="str">
        <f>"202403033"</f>
        <v>202403033</v>
      </c>
      <c r="C136" s="7" t="str">
        <f>"202403403415"</f>
        <v>202403403415</v>
      </c>
      <c r="D136" s="8">
        <v>115.5</v>
      </c>
      <c r="E136" s="8">
        <v>112</v>
      </c>
      <c r="F136" s="8">
        <v>227.5</v>
      </c>
    </row>
    <row r="137" s="1" customFormat="1" ht="30" customHeight="1" spans="1:6">
      <c r="A137" s="7">
        <v>135</v>
      </c>
      <c r="B137" s="7" t="str">
        <f>"202403034"</f>
        <v>202403034</v>
      </c>
      <c r="C137" s="7" t="str">
        <f>"202403403608"</f>
        <v>202403403608</v>
      </c>
      <c r="D137" s="8">
        <v>109.9</v>
      </c>
      <c r="E137" s="8">
        <v>115.5</v>
      </c>
      <c r="F137" s="8">
        <v>225.4</v>
      </c>
    </row>
    <row r="138" s="1" customFormat="1" ht="30" customHeight="1" spans="1:6">
      <c r="A138" s="7">
        <v>136</v>
      </c>
      <c r="B138" s="7" t="str">
        <f>"202403034"</f>
        <v>202403034</v>
      </c>
      <c r="C138" s="7" t="str">
        <f>"202403403803"</f>
        <v>202403403803</v>
      </c>
      <c r="D138" s="8">
        <v>105.5</v>
      </c>
      <c r="E138" s="8">
        <v>117.5</v>
      </c>
      <c r="F138" s="8">
        <v>223</v>
      </c>
    </row>
    <row r="139" s="1" customFormat="1" ht="30" customHeight="1" spans="1:6">
      <c r="A139" s="7">
        <v>137</v>
      </c>
      <c r="B139" s="7" t="str">
        <f>"202403034"</f>
        <v>202403034</v>
      </c>
      <c r="C139" s="7" t="str">
        <f>"202403403504"</f>
        <v>202403403504</v>
      </c>
      <c r="D139" s="8">
        <v>106.4</v>
      </c>
      <c r="E139" s="8">
        <v>114</v>
      </c>
      <c r="F139" s="8">
        <v>220.4</v>
      </c>
    </row>
    <row r="140" s="1" customFormat="1" ht="30" customHeight="1" spans="1:6">
      <c r="A140" s="7">
        <v>138</v>
      </c>
      <c r="B140" s="7" t="str">
        <f>"202403035"</f>
        <v>202403035</v>
      </c>
      <c r="C140" s="7" t="str">
        <f>"202403403818"</f>
        <v>202403403818</v>
      </c>
      <c r="D140" s="8">
        <v>106.4</v>
      </c>
      <c r="E140" s="8">
        <v>114</v>
      </c>
      <c r="F140" s="8">
        <v>220.4</v>
      </c>
    </row>
    <row r="141" s="1" customFormat="1" ht="30" customHeight="1" spans="1:6">
      <c r="A141" s="7">
        <v>139</v>
      </c>
      <c r="B141" s="7" t="str">
        <f>"202403035"</f>
        <v>202403035</v>
      </c>
      <c r="C141" s="7" t="str">
        <f>"202403403911"</f>
        <v>202403403911</v>
      </c>
      <c r="D141" s="8">
        <v>104.1</v>
      </c>
      <c r="E141" s="8">
        <v>109</v>
      </c>
      <c r="F141" s="8">
        <v>213.1</v>
      </c>
    </row>
    <row r="142" s="1" customFormat="1" ht="30" customHeight="1" spans="1:6">
      <c r="A142" s="7">
        <v>140</v>
      </c>
      <c r="B142" s="7" t="str">
        <f>"202403035"</f>
        <v>202403035</v>
      </c>
      <c r="C142" s="7" t="str">
        <f>"202403403823"</f>
        <v>202403403823</v>
      </c>
      <c r="D142" s="8">
        <v>97.7</v>
      </c>
      <c r="E142" s="8">
        <v>114</v>
      </c>
      <c r="F142" s="8">
        <v>211.7</v>
      </c>
    </row>
    <row r="143" s="1" customFormat="1" ht="30" customHeight="1" spans="1:6">
      <c r="A143" s="7">
        <v>141</v>
      </c>
      <c r="B143" s="7" t="str">
        <f>"202403036"</f>
        <v>202403036</v>
      </c>
      <c r="C143" s="7" t="str">
        <f>"202403403922"</f>
        <v>202403403922</v>
      </c>
      <c r="D143" s="8">
        <v>109.6</v>
      </c>
      <c r="E143" s="8">
        <v>110.5</v>
      </c>
      <c r="F143" s="8">
        <v>220.1</v>
      </c>
    </row>
    <row r="144" s="1" customFormat="1" ht="30" customHeight="1" spans="1:6">
      <c r="A144" s="7">
        <v>142</v>
      </c>
      <c r="B144" s="7" t="str">
        <f>"202403036"</f>
        <v>202403036</v>
      </c>
      <c r="C144" s="7" t="str">
        <f>"202403403921"</f>
        <v>202403403921</v>
      </c>
      <c r="D144" s="8">
        <v>102.1</v>
      </c>
      <c r="E144" s="8">
        <v>115.5</v>
      </c>
      <c r="F144" s="8">
        <v>217.6</v>
      </c>
    </row>
    <row r="145" s="1" customFormat="1" ht="30" customHeight="1" spans="1:6">
      <c r="A145" s="7">
        <v>143</v>
      </c>
      <c r="B145" s="7" t="str">
        <f>"202403036"</f>
        <v>202403036</v>
      </c>
      <c r="C145" s="7" t="str">
        <f>"202403403918"</f>
        <v>202403403918</v>
      </c>
      <c r="D145" s="8">
        <v>104.3</v>
      </c>
      <c r="E145" s="8">
        <v>111</v>
      </c>
      <c r="F145" s="8">
        <v>215.3</v>
      </c>
    </row>
    <row r="146" s="1" customFormat="1" ht="30" customHeight="1" spans="1:6">
      <c r="A146" s="7">
        <v>144</v>
      </c>
      <c r="B146" s="7" t="str">
        <f>"202403037"</f>
        <v>202403037</v>
      </c>
      <c r="C146" s="7" t="str">
        <f>"202403404015"</f>
        <v>202403404015</v>
      </c>
      <c r="D146" s="8">
        <v>120.6</v>
      </c>
      <c r="E146" s="8">
        <v>115</v>
      </c>
      <c r="F146" s="8">
        <v>235.6</v>
      </c>
    </row>
    <row r="147" s="1" customFormat="1" ht="30" customHeight="1" spans="1:6">
      <c r="A147" s="7">
        <v>145</v>
      </c>
      <c r="B147" s="7" t="str">
        <f>"202403037"</f>
        <v>202403037</v>
      </c>
      <c r="C147" s="7" t="str">
        <f>"202403404009"</f>
        <v>202403404009</v>
      </c>
      <c r="D147" s="8">
        <v>109.5</v>
      </c>
      <c r="E147" s="8">
        <v>111.5</v>
      </c>
      <c r="F147" s="8">
        <v>221</v>
      </c>
    </row>
    <row r="148" s="2" customFormat="1" ht="30" customHeight="1" spans="1:6">
      <c r="A148" s="7">
        <v>146</v>
      </c>
      <c r="B148" s="9" t="str">
        <f>"202403037"</f>
        <v>202403037</v>
      </c>
      <c r="C148" s="9" t="str">
        <f>"202403404008"</f>
        <v>202403404008</v>
      </c>
      <c r="D148" s="10">
        <v>100.3</v>
      </c>
      <c r="E148" s="10">
        <v>110</v>
      </c>
      <c r="F148" s="10">
        <v>210.3</v>
      </c>
    </row>
    <row r="149" s="1" customFormat="1" ht="30" customHeight="1" spans="1:6">
      <c r="A149" s="7">
        <v>147</v>
      </c>
      <c r="B149" s="7" t="str">
        <f>"202403038"</f>
        <v>202403038</v>
      </c>
      <c r="C149" s="7" t="str">
        <f>"202403404029"</f>
        <v>202403404029</v>
      </c>
      <c r="D149" s="8">
        <v>110.7</v>
      </c>
      <c r="E149" s="8">
        <v>118.5</v>
      </c>
      <c r="F149" s="8">
        <v>229.2</v>
      </c>
    </row>
    <row r="150" s="1" customFormat="1" ht="30" customHeight="1" spans="1:6">
      <c r="A150" s="7">
        <v>148</v>
      </c>
      <c r="B150" s="7" t="str">
        <f>"202403038"</f>
        <v>202403038</v>
      </c>
      <c r="C150" s="7" t="str">
        <f>"202403404104"</f>
        <v>202403404104</v>
      </c>
      <c r="D150" s="8">
        <v>95.3</v>
      </c>
      <c r="E150" s="8">
        <v>121.5</v>
      </c>
      <c r="F150" s="8">
        <v>216.8</v>
      </c>
    </row>
    <row r="151" s="1" customFormat="1" ht="30" customHeight="1" spans="1:6">
      <c r="A151" s="7">
        <v>149</v>
      </c>
      <c r="B151" s="7" t="str">
        <f>"202403038"</f>
        <v>202403038</v>
      </c>
      <c r="C151" s="7" t="str">
        <f>"202403404105"</f>
        <v>202403404105</v>
      </c>
      <c r="D151" s="8">
        <v>98.4</v>
      </c>
      <c r="E151" s="8">
        <v>116</v>
      </c>
      <c r="F151" s="8">
        <v>214.4</v>
      </c>
    </row>
    <row r="152" s="1" customFormat="1" ht="30" customHeight="1" spans="1:6">
      <c r="A152" s="7">
        <v>150</v>
      </c>
      <c r="B152" s="7" t="str">
        <f>"202403039"</f>
        <v>202403039</v>
      </c>
      <c r="C152" s="7" t="str">
        <f>"202403404119"</f>
        <v>202403404119</v>
      </c>
      <c r="D152" s="8">
        <v>106.1</v>
      </c>
      <c r="E152" s="8">
        <v>107.5</v>
      </c>
      <c r="F152" s="8">
        <v>213.6</v>
      </c>
    </row>
    <row r="153" s="1" customFormat="1" ht="30" customHeight="1" spans="1:6">
      <c r="A153" s="7">
        <v>151</v>
      </c>
      <c r="B153" s="7" t="str">
        <f>"202403039"</f>
        <v>202403039</v>
      </c>
      <c r="C153" s="7" t="str">
        <f>"202403404116"</f>
        <v>202403404116</v>
      </c>
      <c r="D153" s="8">
        <v>87.2</v>
      </c>
      <c r="E153" s="8">
        <v>119.5</v>
      </c>
      <c r="F153" s="8">
        <v>206.7</v>
      </c>
    </row>
    <row r="154" s="2" customFormat="1" ht="30" customHeight="1" spans="1:6">
      <c r="A154" s="7">
        <v>152</v>
      </c>
      <c r="B154" s="9" t="str">
        <f>"202403039"</f>
        <v>202403039</v>
      </c>
      <c r="C154" s="9" t="str">
        <f>"202403404117"</f>
        <v>202403404117</v>
      </c>
      <c r="D154" s="10">
        <v>96.8</v>
      </c>
      <c r="E154" s="10">
        <v>106</v>
      </c>
      <c r="F154" s="10">
        <v>202.8</v>
      </c>
    </row>
    <row r="155" s="1" customFormat="1" ht="30" customHeight="1" spans="1:6">
      <c r="A155" s="7">
        <v>153</v>
      </c>
      <c r="B155" s="7" t="str">
        <f>"202403040"</f>
        <v>202403040</v>
      </c>
      <c r="C155" s="7" t="str">
        <f>"202403404127"</f>
        <v>202403404127</v>
      </c>
      <c r="D155" s="8">
        <v>112.6</v>
      </c>
      <c r="E155" s="8">
        <v>111</v>
      </c>
      <c r="F155" s="8">
        <v>223.6</v>
      </c>
    </row>
    <row r="156" s="1" customFormat="1" ht="30" customHeight="1" spans="1:6">
      <c r="A156" s="7">
        <v>154</v>
      </c>
      <c r="B156" s="7" t="str">
        <f>"202403040"</f>
        <v>202403040</v>
      </c>
      <c r="C156" s="7" t="str">
        <f>"202403404125"</f>
        <v>202403404125</v>
      </c>
      <c r="D156" s="8">
        <v>95.6</v>
      </c>
      <c r="E156" s="8">
        <v>112.5</v>
      </c>
      <c r="F156" s="8">
        <v>208.1</v>
      </c>
    </row>
    <row r="157" s="1" customFormat="1" ht="30" customHeight="1" spans="1:6">
      <c r="A157" s="7">
        <v>155</v>
      </c>
      <c r="B157" s="7" t="str">
        <f>"202403040"</f>
        <v>202403040</v>
      </c>
      <c r="C157" s="7" t="str">
        <f>"202403404201"</f>
        <v>202403404201</v>
      </c>
      <c r="D157" s="8">
        <v>95.7</v>
      </c>
      <c r="E157" s="8">
        <v>110</v>
      </c>
      <c r="F157" s="8">
        <v>205.7</v>
      </c>
    </row>
    <row r="158" s="1" customFormat="1" ht="30" customHeight="1" spans="1:6">
      <c r="A158" s="7">
        <v>156</v>
      </c>
      <c r="B158" s="7" t="str">
        <f>"202403041"</f>
        <v>202403041</v>
      </c>
      <c r="C158" s="7" t="str">
        <f>"202403404215"</f>
        <v>202403404215</v>
      </c>
      <c r="D158" s="8">
        <v>112.7</v>
      </c>
      <c r="E158" s="8">
        <v>105.5</v>
      </c>
      <c r="F158" s="8">
        <v>218.2</v>
      </c>
    </row>
    <row r="159" s="1" customFormat="1" ht="30" customHeight="1" spans="1:6">
      <c r="A159" s="7">
        <v>157</v>
      </c>
      <c r="B159" s="7" t="str">
        <f>"202403041"</f>
        <v>202403041</v>
      </c>
      <c r="C159" s="7" t="str">
        <f>"202403404218"</f>
        <v>202403404218</v>
      </c>
      <c r="D159" s="8">
        <v>105.8</v>
      </c>
      <c r="E159" s="8">
        <v>112</v>
      </c>
      <c r="F159" s="8">
        <v>217.8</v>
      </c>
    </row>
    <row r="160" s="1" customFormat="1" ht="30" customHeight="1" spans="1:6">
      <c r="A160" s="7">
        <v>158</v>
      </c>
      <c r="B160" s="7" t="str">
        <f>"202403041"</f>
        <v>202403041</v>
      </c>
      <c r="C160" s="7" t="str">
        <f>"202403404210"</f>
        <v>202403404210</v>
      </c>
      <c r="D160" s="8">
        <v>97.5</v>
      </c>
      <c r="E160" s="8">
        <v>112.5</v>
      </c>
      <c r="F160" s="8">
        <v>210</v>
      </c>
    </row>
    <row r="161" s="1" customFormat="1" ht="30" customHeight="1" spans="1:6">
      <c r="A161" s="7">
        <v>159</v>
      </c>
      <c r="B161" s="7" t="str">
        <f>"202403042"</f>
        <v>202403042</v>
      </c>
      <c r="C161" s="7" t="str">
        <f>"202403404224"</f>
        <v>202403404224</v>
      </c>
      <c r="D161" s="8">
        <v>95</v>
      </c>
      <c r="E161" s="8">
        <v>113</v>
      </c>
      <c r="F161" s="8">
        <v>208</v>
      </c>
    </row>
    <row r="162" s="1" customFormat="1" ht="30" customHeight="1" spans="1:6">
      <c r="A162" s="7">
        <v>160</v>
      </c>
      <c r="B162" s="7" t="str">
        <f>"202403042"</f>
        <v>202403042</v>
      </c>
      <c r="C162" s="7" t="str">
        <f>"202403404225"</f>
        <v>202403404225</v>
      </c>
      <c r="D162" s="8">
        <v>69.6</v>
      </c>
      <c r="E162" s="8">
        <v>103.5</v>
      </c>
      <c r="F162" s="8">
        <v>173.1</v>
      </c>
    </row>
    <row r="163" s="1" customFormat="1" ht="30" customHeight="1" spans="1:6">
      <c r="A163" s="7">
        <v>161</v>
      </c>
      <c r="B163" s="7" t="str">
        <f>"202403043"</f>
        <v>202403043</v>
      </c>
      <c r="C163" s="7" t="str">
        <f>"202403404310"</f>
        <v>202403404310</v>
      </c>
      <c r="D163" s="8">
        <v>112.4</v>
      </c>
      <c r="E163" s="8">
        <v>118.5</v>
      </c>
      <c r="F163" s="8">
        <v>230.9</v>
      </c>
    </row>
    <row r="164" s="1" customFormat="1" ht="30" customHeight="1" spans="1:6">
      <c r="A164" s="7">
        <v>162</v>
      </c>
      <c r="B164" s="7" t="str">
        <f>"202403043"</f>
        <v>202403043</v>
      </c>
      <c r="C164" s="7" t="str">
        <f>"202403404307"</f>
        <v>202403404307</v>
      </c>
      <c r="D164" s="8">
        <v>97</v>
      </c>
      <c r="E164" s="8">
        <v>120</v>
      </c>
      <c r="F164" s="8">
        <v>217</v>
      </c>
    </row>
    <row r="165" s="1" customFormat="1" ht="30" customHeight="1" spans="1:6">
      <c r="A165" s="7">
        <v>163</v>
      </c>
      <c r="B165" s="7" t="str">
        <f>"202403043"</f>
        <v>202403043</v>
      </c>
      <c r="C165" s="7" t="str">
        <f>"202403404229"</f>
        <v>202403404229</v>
      </c>
      <c r="D165" s="8">
        <v>94.6</v>
      </c>
      <c r="E165" s="8">
        <v>113</v>
      </c>
      <c r="F165" s="8">
        <v>207.6</v>
      </c>
    </row>
    <row r="166" s="1" customFormat="1" ht="30" customHeight="1" spans="1:6">
      <c r="A166" s="7">
        <v>164</v>
      </c>
      <c r="B166" s="7" t="str">
        <f>"202403044"</f>
        <v>202403044</v>
      </c>
      <c r="C166" s="7" t="str">
        <f>"202403404322"</f>
        <v>202403404322</v>
      </c>
      <c r="D166" s="8">
        <v>106.3</v>
      </c>
      <c r="E166" s="8">
        <v>111.5</v>
      </c>
      <c r="F166" s="8">
        <v>217.8</v>
      </c>
    </row>
    <row r="167" s="1" customFormat="1" ht="30" customHeight="1" spans="1:6">
      <c r="A167" s="7">
        <v>165</v>
      </c>
      <c r="B167" s="7" t="str">
        <f>"202403044"</f>
        <v>202403044</v>
      </c>
      <c r="C167" s="7" t="str">
        <f>"202403404407"</f>
        <v>202403404407</v>
      </c>
      <c r="D167" s="8">
        <v>88.3</v>
      </c>
      <c r="E167" s="8">
        <v>117</v>
      </c>
      <c r="F167" s="8">
        <v>205.3</v>
      </c>
    </row>
    <row r="168" s="1" customFormat="1" ht="30" customHeight="1" spans="1:6">
      <c r="A168" s="7">
        <v>166</v>
      </c>
      <c r="B168" s="11" t="str">
        <f>"202403044"</f>
        <v>202403044</v>
      </c>
      <c r="C168" s="7" t="str">
        <f>"202403404319"</f>
        <v>202403404319</v>
      </c>
      <c r="D168" s="8">
        <v>89.2</v>
      </c>
      <c r="E168" s="8">
        <v>104</v>
      </c>
      <c r="F168" s="8">
        <v>193.2</v>
      </c>
    </row>
    <row r="169" s="1" customFormat="1" ht="30" customHeight="1" spans="1:6">
      <c r="A169" s="7">
        <v>167</v>
      </c>
      <c r="B169" s="7" t="str">
        <f>"202403045"</f>
        <v>202403045</v>
      </c>
      <c r="C169" s="7" t="str">
        <f>"202403404423"</f>
        <v>202403404423</v>
      </c>
      <c r="D169" s="8">
        <v>104.6</v>
      </c>
      <c r="E169" s="8">
        <v>110.5</v>
      </c>
      <c r="F169" s="8">
        <v>215.1</v>
      </c>
    </row>
    <row r="170" s="1" customFormat="1" ht="30" customHeight="1" spans="1:6">
      <c r="A170" s="7">
        <v>168</v>
      </c>
      <c r="B170" s="7" t="str">
        <f>"202403045"</f>
        <v>202403045</v>
      </c>
      <c r="C170" s="7" t="str">
        <f>"202403404418"</f>
        <v>202403404418</v>
      </c>
      <c r="D170" s="8">
        <v>96.5</v>
      </c>
      <c r="E170" s="8">
        <v>114.5</v>
      </c>
      <c r="F170" s="8">
        <v>211</v>
      </c>
    </row>
    <row r="171" s="1" customFormat="1" ht="30" customHeight="1" spans="1:6">
      <c r="A171" s="7">
        <v>169</v>
      </c>
      <c r="B171" s="7" t="str">
        <f>"202403045"</f>
        <v>202403045</v>
      </c>
      <c r="C171" s="7" t="str">
        <f>"202403404422"</f>
        <v>202403404422</v>
      </c>
      <c r="D171" s="8">
        <v>95.3</v>
      </c>
      <c r="E171" s="8">
        <v>107.5</v>
      </c>
      <c r="F171" s="8">
        <v>202.8</v>
      </c>
    </row>
    <row r="172" s="1" customFormat="1" ht="30" customHeight="1" spans="1:6">
      <c r="A172" s="7">
        <v>170</v>
      </c>
      <c r="B172" s="7" t="str">
        <f>"202403046"</f>
        <v>202403046</v>
      </c>
      <c r="C172" s="7" t="str">
        <f>"202403404520"</f>
        <v>202403404520</v>
      </c>
      <c r="D172" s="8">
        <v>108.9</v>
      </c>
      <c r="E172" s="8">
        <v>111</v>
      </c>
      <c r="F172" s="8">
        <v>219.9</v>
      </c>
    </row>
    <row r="173" s="1" customFormat="1" ht="30" customHeight="1" spans="1:6">
      <c r="A173" s="7">
        <v>171</v>
      </c>
      <c r="B173" s="7" t="str">
        <f>"202403046"</f>
        <v>202403046</v>
      </c>
      <c r="C173" s="7" t="str">
        <f>"202403404514"</f>
        <v>202403404514</v>
      </c>
      <c r="D173" s="8">
        <v>102</v>
      </c>
      <c r="E173" s="8">
        <v>106.5</v>
      </c>
      <c r="F173" s="8">
        <v>208.5</v>
      </c>
    </row>
    <row r="174" s="1" customFormat="1" ht="30" customHeight="1" spans="1:6">
      <c r="A174" s="7">
        <v>172</v>
      </c>
      <c r="B174" s="7" t="str">
        <f>"202403046"</f>
        <v>202403046</v>
      </c>
      <c r="C174" s="7" t="str">
        <f>"202403404507"</f>
        <v>202403404507</v>
      </c>
      <c r="D174" s="8">
        <v>94.5</v>
      </c>
      <c r="E174" s="8">
        <v>111</v>
      </c>
      <c r="F174" s="8">
        <v>205.5</v>
      </c>
    </row>
    <row r="175" s="1" customFormat="1" ht="30" customHeight="1" spans="1:6">
      <c r="A175" s="7">
        <v>173</v>
      </c>
      <c r="B175" s="7" t="str">
        <f>"202403047"</f>
        <v>202403047</v>
      </c>
      <c r="C175" s="7" t="str">
        <f>"202403404615"</f>
        <v>202403404615</v>
      </c>
      <c r="D175" s="8">
        <v>98.7</v>
      </c>
      <c r="E175" s="8">
        <v>110.5</v>
      </c>
      <c r="F175" s="8">
        <v>209.2</v>
      </c>
    </row>
    <row r="176" s="1" customFormat="1" ht="30" customHeight="1" spans="1:6">
      <c r="A176" s="7">
        <v>174</v>
      </c>
      <c r="B176" s="7" t="str">
        <f>"202403047"</f>
        <v>202403047</v>
      </c>
      <c r="C176" s="7" t="str">
        <f>"202403404606"</f>
        <v>202403404606</v>
      </c>
      <c r="D176" s="8">
        <v>99.4</v>
      </c>
      <c r="E176" s="8">
        <v>105</v>
      </c>
      <c r="F176" s="8">
        <v>204.4</v>
      </c>
    </row>
    <row r="177" s="2" customFormat="1" ht="30" customHeight="1" spans="1:6">
      <c r="A177" s="7">
        <v>175</v>
      </c>
      <c r="B177" s="9" t="str">
        <f>"202403047"</f>
        <v>202403047</v>
      </c>
      <c r="C177" s="9" t="str">
        <f>"202403404614"</f>
        <v>202403404614</v>
      </c>
      <c r="D177" s="10">
        <v>89.6</v>
      </c>
      <c r="E177" s="10">
        <v>111</v>
      </c>
      <c r="F177" s="10">
        <v>200.6</v>
      </c>
    </row>
    <row r="178" s="1" customFormat="1" ht="30" customHeight="1" spans="1:6">
      <c r="A178" s="7">
        <v>176</v>
      </c>
      <c r="B178" s="7" t="str">
        <f>"202403048"</f>
        <v>202403048</v>
      </c>
      <c r="C178" s="7" t="str">
        <f>"202403404705"</f>
        <v>202403404705</v>
      </c>
      <c r="D178" s="8">
        <v>104.8</v>
      </c>
      <c r="E178" s="8">
        <v>120</v>
      </c>
      <c r="F178" s="8">
        <v>224.8</v>
      </c>
    </row>
    <row r="179" s="1" customFormat="1" ht="30" customHeight="1" spans="1:6">
      <c r="A179" s="7">
        <v>177</v>
      </c>
      <c r="B179" s="7" t="str">
        <f>"202403048"</f>
        <v>202403048</v>
      </c>
      <c r="C179" s="7" t="str">
        <f>"202403404711"</f>
        <v>202403404711</v>
      </c>
      <c r="D179" s="8">
        <v>104.7</v>
      </c>
      <c r="E179" s="8">
        <v>116</v>
      </c>
      <c r="F179" s="8">
        <v>220.7</v>
      </c>
    </row>
    <row r="180" s="1" customFormat="1" ht="30" customHeight="1" spans="1:6">
      <c r="A180" s="7">
        <v>178</v>
      </c>
      <c r="B180" s="7" t="str">
        <f>"202403048"</f>
        <v>202403048</v>
      </c>
      <c r="C180" s="7" t="str">
        <f>"202403404714"</f>
        <v>202403404714</v>
      </c>
      <c r="D180" s="8">
        <v>100.7</v>
      </c>
      <c r="E180" s="8">
        <v>120</v>
      </c>
      <c r="F180" s="8">
        <v>220.7</v>
      </c>
    </row>
    <row r="181" s="1" customFormat="1" ht="30" customHeight="1" spans="1:6">
      <c r="A181" s="7">
        <v>179</v>
      </c>
      <c r="B181" s="7" t="str">
        <f t="shared" ref="B181:B186" si="9">"202403049"</f>
        <v>202403049</v>
      </c>
      <c r="C181" s="7" t="str">
        <f>"202403404803"</f>
        <v>202403404803</v>
      </c>
      <c r="D181" s="8">
        <v>116.9</v>
      </c>
      <c r="E181" s="8">
        <v>108</v>
      </c>
      <c r="F181" s="8">
        <v>224.9</v>
      </c>
    </row>
    <row r="182" s="1" customFormat="1" ht="30" customHeight="1" spans="1:6">
      <c r="A182" s="7">
        <v>180</v>
      </c>
      <c r="B182" s="7" t="str">
        <f t="shared" si="9"/>
        <v>202403049</v>
      </c>
      <c r="C182" s="7" t="str">
        <f>"202403404801"</f>
        <v>202403404801</v>
      </c>
      <c r="D182" s="8">
        <v>112.4</v>
      </c>
      <c r="E182" s="8">
        <v>112</v>
      </c>
      <c r="F182" s="8">
        <v>224.4</v>
      </c>
    </row>
    <row r="183" s="1" customFormat="1" ht="30" customHeight="1" spans="1:6">
      <c r="A183" s="7">
        <v>181</v>
      </c>
      <c r="B183" s="7" t="str">
        <f t="shared" si="9"/>
        <v>202403049</v>
      </c>
      <c r="C183" s="7" t="str">
        <f>"202403404809"</f>
        <v>202403404809</v>
      </c>
      <c r="D183" s="8">
        <v>114.2</v>
      </c>
      <c r="E183" s="8">
        <v>110</v>
      </c>
      <c r="F183" s="8">
        <v>224.2</v>
      </c>
    </row>
    <row r="184" s="1" customFormat="1" ht="30" customHeight="1" spans="1:6">
      <c r="A184" s="7">
        <v>182</v>
      </c>
      <c r="B184" s="7" t="str">
        <f t="shared" si="9"/>
        <v>202403049</v>
      </c>
      <c r="C184" s="7" t="str">
        <f>"202403404724"</f>
        <v>202403404724</v>
      </c>
      <c r="D184" s="8">
        <v>109.1</v>
      </c>
      <c r="E184" s="8">
        <v>110.5</v>
      </c>
      <c r="F184" s="8">
        <v>219.6</v>
      </c>
    </row>
    <row r="185" s="1" customFormat="1" ht="30" customHeight="1" spans="1:6">
      <c r="A185" s="7">
        <v>183</v>
      </c>
      <c r="B185" s="7" t="str">
        <f t="shared" si="9"/>
        <v>202403049</v>
      </c>
      <c r="C185" s="7" t="str">
        <f>"202403404805"</f>
        <v>202403404805</v>
      </c>
      <c r="D185" s="8">
        <v>98.7</v>
      </c>
      <c r="E185" s="8">
        <v>114.5</v>
      </c>
      <c r="F185" s="8">
        <v>213.2</v>
      </c>
    </row>
    <row r="186" s="1" customFormat="1" ht="30" customHeight="1" spans="1:6">
      <c r="A186" s="7">
        <v>184</v>
      </c>
      <c r="B186" s="7" t="str">
        <f t="shared" si="9"/>
        <v>202403049</v>
      </c>
      <c r="C186" s="7" t="str">
        <f>"202403404807"</f>
        <v>202403404807</v>
      </c>
      <c r="D186" s="8">
        <v>105</v>
      </c>
      <c r="E186" s="8">
        <v>108</v>
      </c>
      <c r="F186" s="8">
        <v>213</v>
      </c>
    </row>
    <row r="187" s="1" customFormat="1" ht="30" customHeight="1" spans="1:6">
      <c r="A187" s="7">
        <v>185</v>
      </c>
      <c r="B187" s="7" t="str">
        <f>"202403050"</f>
        <v>202403050</v>
      </c>
      <c r="C187" s="7" t="str">
        <f>"202403404824"</f>
        <v>202403404824</v>
      </c>
      <c r="D187" s="8">
        <v>111.9</v>
      </c>
      <c r="E187" s="8">
        <v>109</v>
      </c>
      <c r="F187" s="8">
        <v>220.9</v>
      </c>
    </row>
    <row r="188" s="1" customFormat="1" ht="30" customHeight="1" spans="1:6">
      <c r="A188" s="7">
        <v>186</v>
      </c>
      <c r="B188" s="7" t="str">
        <f>"202403050"</f>
        <v>202403050</v>
      </c>
      <c r="C188" s="7" t="str">
        <f>"202403404815"</f>
        <v>202403404815</v>
      </c>
      <c r="D188" s="8">
        <v>110.8</v>
      </c>
      <c r="E188" s="8">
        <v>107</v>
      </c>
      <c r="F188" s="8">
        <v>217.8</v>
      </c>
    </row>
    <row r="189" s="1" customFormat="1" ht="30" customHeight="1" spans="1:6">
      <c r="A189" s="7">
        <v>187</v>
      </c>
      <c r="B189" s="7" t="str">
        <f>"202403050"</f>
        <v>202403050</v>
      </c>
      <c r="C189" s="7" t="str">
        <f>"202403404902"</f>
        <v>202403404902</v>
      </c>
      <c r="D189" s="8">
        <v>113.2</v>
      </c>
      <c r="E189" s="8">
        <v>103</v>
      </c>
      <c r="F189" s="8">
        <v>216.2</v>
      </c>
    </row>
    <row r="190" s="1" customFormat="1" ht="30" customHeight="1" spans="1:6">
      <c r="A190" s="7">
        <v>188</v>
      </c>
      <c r="B190" s="7" t="str">
        <f>"202403051"</f>
        <v>202403051</v>
      </c>
      <c r="C190" s="7" t="str">
        <f>"202403404914"</f>
        <v>202403404914</v>
      </c>
      <c r="D190" s="8">
        <v>98.9</v>
      </c>
      <c r="E190" s="8">
        <v>108.5</v>
      </c>
      <c r="F190" s="8">
        <v>207.4</v>
      </c>
    </row>
    <row r="191" s="1" customFormat="1" ht="30" customHeight="1" spans="1:6">
      <c r="A191" s="7">
        <v>189</v>
      </c>
      <c r="B191" s="7" t="str">
        <f>"202403051"</f>
        <v>202403051</v>
      </c>
      <c r="C191" s="7" t="str">
        <f>"202403404922"</f>
        <v>202403404922</v>
      </c>
      <c r="D191" s="8">
        <v>94.2</v>
      </c>
      <c r="E191" s="8">
        <v>112</v>
      </c>
      <c r="F191" s="8">
        <v>206.2</v>
      </c>
    </row>
    <row r="192" s="2" customFormat="1" ht="30" customHeight="1" spans="1:6">
      <c r="A192" s="7">
        <v>190</v>
      </c>
      <c r="B192" s="9" t="str">
        <f>"202403051"</f>
        <v>202403051</v>
      </c>
      <c r="C192" s="9" t="str">
        <f>"202403404918"</f>
        <v>202403404918</v>
      </c>
      <c r="D192" s="10">
        <v>96.6</v>
      </c>
      <c r="E192" s="10">
        <v>105</v>
      </c>
      <c r="F192" s="10">
        <v>201.6</v>
      </c>
    </row>
    <row r="193" s="1" customFormat="1" ht="30" customHeight="1" spans="1:6">
      <c r="A193" s="7">
        <v>191</v>
      </c>
      <c r="B193" s="7" t="str">
        <f>"202403052"</f>
        <v>202403052</v>
      </c>
      <c r="C193" s="7" t="str">
        <f>"202403405014"</f>
        <v>202403405014</v>
      </c>
      <c r="D193" s="8">
        <v>100.4</v>
      </c>
      <c r="E193" s="8">
        <v>106.5</v>
      </c>
      <c r="F193" s="8">
        <v>206.9</v>
      </c>
    </row>
    <row r="194" s="1" customFormat="1" ht="30" customHeight="1" spans="1:6">
      <c r="A194" s="7">
        <v>192</v>
      </c>
      <c r="B194" s="7" t="str">
        <f>"202403052"</f>
        <v>202403052</v>
      </c>
      <c r="C194" s="7" t="str">
        <f>"202403405015"</f>
        <v>202403405015</v>
      </c>
      <c r="D194" s="8">
        <v>92.5</v>
      </c>
      <c r="E194" s="8">
        <v>113</v>
      </c>
      <c r="F194" s="8">
        <v>205.5</v>
      </c>
    </row>
    <row r="195" s="1" customFormat="1" ht="30" customHeight="1" spans="1:6">
      <c r="A195" s="7">
        <v>193</v>
      </c>
      <c r="B195" s="7" t="str">
        <f>"202403052"</f>
        <v>202403052</v>
      </c>
      <c r="C195" s="7" t="str">
        <f>"202403405012"</f>
        <v>202403405012</v>
      </c>
      <c r="D195" s="8">
        <v>91</v>
      </c>
      <c r="E195" s="8">
        <v>102</v>
      </c>
      <c r="F195" s="8">
        <v>193</v>
      </c>
    </row>
    <row r="196" s="1" customFormat="1" ht="30" customHeight="1" spans="1:6">
      <c r="A196" s="7">
        <v>194</v>
      </c>
      <c r="B196" s="7" t="str">
        <f>"202403053"</f>
        <v>202403053</v>
      </c>
      <c r="C196" s="7" t="str">
        <f>"202403405019"</f>
        <v>202403405019</v>
      </c>
      <c r="D196" s="8">
        <v>92.7</v>
      </c>
      <c r="E196" s="8">
        <v>108</v>
      </c>
      <c r="F196" s="8">
        <v>200.7</v>
      </c>
    </row>
    <row r="197" s="1" customFormat="1" ht="30" customHeight="1" spans="1:6">
      <c r="A197" s="7">
        <v>195</v>
      </c>
      <c r="B197" s="7" t="str">
        <f>"202403053"</f>
        <v>202403053</v>
      </c>
      <c r="C197" s="7" t="str">
        <f>"202403405102"</f>
        <v>202403405102</v>
      </c>
      <c r="D197" s="8">
        <v>87.5</v>
      </c>
      <c r="E197" s="8">
        <v>113</v>
      </c>
      <c r="F197" s="8">
        <v>200.5</v>
      </c>
    </row>
    <row r="198" s="1" customFormat="1" ht="30" customHeight="1" spans="1:6">
      <c r="A198" s="7">
        <v>196</v>
      </c>
      <c r="B198" s="7" t="str">
        <f>"202403053"</f>
        <v>202403053</v>
      </c>
      <c r="C198" s="7" t="str">
        <f>"202403405030"</f>
        <v>202403405030</v>
      </c>
      <c r="D198" s="8">
        <v>92.6</v>
      </c>
      <c r="E198" s="8">
        <v>105.5</v>
      </c>
      <c r="F198" s="8">
        <v>198.1</v>
      </c>
    </row>
    <row r="199" s="1" customFormat="1" ht="30" customHeight="1" spans="1:6">
      <c r="A199" s="7">
        <v>197</v>
      </c>
      <c r="B199" s="7" t="str">
        <f>"202403054"</f>
        <v>202403054</v>
      </c>
      <c r="C199" s="7" t="str">
        <f>"202403405116"</f>
        <v>202403405116</v>
      </c>
      <c r="D199" s="8">
        <v>119.7</v>
      </c>
      <c r="E199" s="8">
        <v>105.5</v>
      </c>
      <c r="F199" s="8">
        <v>225.2</v>
      </c>
    </row>
    <row r="200" s="1" customFormat="1" ht="30" customHeight="1" spans="1:6">
      <c r="A200" s="7">
        <v>198</v>
      </c>
      <c r="B200" s="7" t="str">
        <f>"202403054"</f>
        <v>202403054</v>
      </c>
      <c r="C200" s="7" t="str">
        <f>"202403405115"</f>
        <v>202403405115</v>
      </c>
      <c r="D200" s="8">
        <v>106.1</v>
      </c>
      <c r="E200" s="8">
        <v>114</v>
      </c>
      <c r="F200" s="8">
        <v>220.1</v>
      </c>
    </row>
    <row r="201" s="1" customFormat="1" ht="30" customHeight="1" spans="1:6">
      <c r="A201" s="7">
        <v>199</v>
      </c>
      <c r="B201" s="7" t="str">
        <f>"202403054"</f>
        <v>202403054</v>
      </c>
      <c r="C201" s="7" t="str">
        <f>"202403405117"</f>
        <v>202403405117</v>
      </c>
      <c r="D201" s="8">
        <v>106</v>
      </c>
      <c r="E201" s="8">
        <v>112.5</v>
      </c>
      <c r="F201" s="8">
        <v>218.5</v>
      </c>
    </row>
    <row r="202" s="1" customFormat="1" ht="30" customHeight="1" spans="1:6">
      <c r="A202" s="7">
        <v>200</v>
      </c>
      <c r="B202" s="7" t="str">
        <f>"202403055"</f>
        <v>202403055</v>
      </c>
      <c r="C202" s="7" t="str">
        <f>"202403405125"</f>
        <v>202403405125</v>
      </c>
      <c r="D202" s="8">
        <v>94.1</v>
      </c>
      <c r="E202" s="8">
        <v>108.5</v>
      </c>
      <c r="F202" s="8">
        <v>202.6</v>
      </c>
    </row>
    <row r="203" s="1" customFormat="1" ht="30" customHeight="1" spans="1:6">
      <c r="A203" s="7">
        <v>201</v>
      </c>
      <c r="B203" s="7" t="str">
        <f>"202403055"</f>
        <v>202403055</v>
      </c>
      <c r="C203" s="7" t="str">
        <f>"202403405129"</f>
        <v>202403405129</v>
      </c>
      <c r="D203" s="8">
        <v>89.8</v>
      </c>
      <c r="E203" s="8">
        <v>106.5</v>
      </c>
      <c r="F203" s="8">
        <v>196.3</v>
      </c>
    </row>
    <row r="204" s="1" customFormat="1" ht="30" customHeight="1" spans="1:6">
      <c r="A204" s="7">
        <v>202</v>
      </c>
      <c r="B204" s="7" t="str">
        <f>"202403055"</f>
        <v>202403055</v>
      </c>
      <c r="C204" s="7" t="str">
        <f>"202403405126"</f>
        <v>202403405126</v>
      </c>
      <c r="D204" s="8">
        <v>88.8</v>
      </c>
      <c r="E204" s="8">
        <v>104</v>
      </c>
      <c r="F204" s="8">
        <v>192.8</v>
      </c>
    </row>
    <row r="205" s="1" customFormat="1" ht="30" customHeight="1" spans="1:6">
      <c r="A205" s="7">
        <v>203</v>
      </c>
      <c r="B205" s="7" t="str">
        <f>"202403056"</f>
        <v>202403056</v>
      </c>
      <c r="C205" s="7" t="str">
        <f>"202403405208"</f>
        <v>202403405208</v>
      </c>
      <c r="D205" s="8">
        <v>104.5</v>
      </c>
      <c r="E205" s="8">
        <v>114.5</v>
      </c>
      <c r="F205" s="8">
        <v>219</v>
      </c>
    </row>
    <row r="206" s="1" customFormat="1" ht="30" customHeight="1" spans="1:6">
      <c r="A206" s="7">
        <v>204</v>
      </c>
      <c r="B206" s="7" t="str">
        <f>"202403056"</f>
        <v>202403056</v>
      </c>
      <c r="C206" s="7" t="str">
        <f>"202403405205"</f>
        <v>202403405205</v>
      </c>
      <c r="D206" s="8">
        <v>90.4</v>
      </c>
      <c r="E206" s="8">
        <v>111.5</v>
      </c>
      <c r="F206" s="8">
        <v>201.9</v>
      </c>
    </row>
    <row r="207" s="1" customFormat="1" ht="30" customHeight="1" spans="1:6">
      <c r="A207" s="7">
        <v>205</v>
      </c>
      <c r="B207" s="11" t="str">
        <f>"202403056"</f>
        <v>202403056</v>
      </c>
      <c r="C207" s="7" t="str">
        <f>"202403405201"</f>
        <v>202403405201</v>
      </c>
      <c r="D207" s="8">
        <v>93.1</v>
      </c>
      <c r="E207" s="8">
        <v>108</v>
      </c>
      <c r="F207" s="8">
        <v>201.1</v>
      </c>
    </row>
    <row r="208" s="1" customFormat="1" ht="30" customHeight="1" spans="1:6">
      <c r="A208" s="7">
        <v>206</v>
      </c>
      <c r="B208" s="7" t="str">
        <f>"202403057"</f>
        <v>202403057</v>
      </c>
      <c r="C208" s="7" t="str">
        <f>"202403405229"</f>
        <v>202403405229</v>
      </c>
      <c r="D208" s="8">
        <v>116</v>
      </c>
      <c r="E208" s="8">
        <v>117</v>
      </c>
      <c r="F208" s="8">
        <v>233</v>
      </c>
    </row>
    <row r="209" s="1" customFormat="1" ht="30" customHeight="1" spans="1:6">
      <c r="A209" s="7">
        <v>207</v>
      </c>
      <c r="B209" s="7" t="str">
        <f>"202403057"</f>
        <v>202403057</v>
      </c>
      <c r="C209" s="7" t="str">
        <f>"202403405304"</f>
        <v>202403405304</v>
      </c>
      <c r="D209" s="8">
        <v>107.3</v>
      </c>
      <c r="E209" s="8">
        <v>119</v>
      </c>
      <c r="F209" s="8">
        <v>226.3</v>
      </c>
    </row>
    <row r="210" s="1" customFormat="1" ht="30" customHeight="1" spans="1:6">
      <c r="A210" s="7">
        <v>208</v>
      </c>
      <c r="B210" s="7" t="str">
        <f>"202403057"</f>
        <v>202403057</v>
      </c>
      <c r="C210" s="7" t="str">
        <f>"202403405219"</f>
        <v>202403405219</v>
      </c>
      <c r="D210" s="8">
        <v>105.5</v>
      </c>
      <c r="E210" s="8">
        <v>119</v>
      </c>
      <c r="F210" s="8">
        <v>224.5</v>
      </c>
    </row>
    <row r="211" s="1" customFormat="1" ht="30" customHeight="1" spans="1:6">
      <c r="A211" s="7">
        <v>209</v>
      </c>
      <c r="B211" s="7" t="str">
        <f>"202403057"</f>
        <v>202403057</v>
      </c>
      <c r="C211" s="7" t="str">
        <f>"202403405307"</f>
        <v>202403405307</v>
      </c>
      <c r="D211" s="8">
        <v>108.8</v>
      </c>
      <c r="E211" s="8">
        <v>109</v>
      </c>
      <c r="F211" s="8">
        <v>217.8</v>
      </c>
    </row>
    <row r="212" s="1" customFormat="1" ht="30" customHeight="1" spans="1:6">
      <c r="A212" s="7">
        <v>210</v>
      </c>
      <c r="B212" s="7" t="str">
        <f>"202403057"</f>
        <v>202403057</v>
      </c>
      <c r="C212" s="7" t="str">
        <f>"202403405218"</f>
        <v>202403405218</v>
      </c>
      <c r="D212" s="8">
        <v>99.3</v>
      </c>
      <c r="E212" s="8">
        <v>117</v>
      </c>
      <c r="F212" s="8">
        <v>216.3</v>
      </c>
    </row>
    <row r="213" s="1" customFormat="1" ht="30" customHeight="1" spans="1:6">
      <c r="A213" s="7">
        <v>211</v>
      </c>
      <c r="B213" s="7" t="str">
        <f>"202403058"</f>
        <v>202403058</v>
      </c>
      <c r="C213" s="7" t="str">
        <f>"202403405401"</f>
        <v>202403405401</v>
      </c>
      <c r="D213" s="8">
        <v>125.4</v>
      </c>
      <c r="E213" s="8">
        <v>120</v>
      </c>
      <c r="F213" s="8">
        <v>245.4</v>
      </c>
    </row>
    <row r="214" s="1" customFormat="1" ht="30" customHeight="1" spans="1:6">
      <c r="A214" s="7">
        <v>212</v>
      </c>
      <c r="B214" s="7" t="str">
        <f>"202403058"</f>
        <v>202403058</v>
      </c>
      <c r="C214" s="7" t="str">
        <f>"202403405403"</f>
        <v>202403405403</v>
      </c>
      <c r="D214" s="8">
        <v>97.6</v>
      </c>
      <c r="E214" s="8">
        <v>122</v>
      </c>
      <c r="F214" s="8">
        <v>219.6</v>
      </c>
    </row>
    <row r="215" s="1" customFormat="1" ht="30" customHeight="1" spans="1:6">
      <c r="A215" s="7">
        <v>213</v>
      </c>
      <c r="B215" s="7" t="str">
        <f>"202403058"</f>
        <v>202403058</v>
      </c>
      <c r="C215" s="7" t="str">
        <f>"202403405327"</f>
        <v>202403405327</v>
      </c>
      <c r="D215" s="8">
        <v>107.7</v>
      </c>
      <c r="E215" s="8">
        <v>107</v>
      </c>
      <c r="F215" s="8">
        <v>214.7</v>
      </c>
    </row>
    <row r="216" s="1" customFormat="1" ht="30" customHeight="1" spans="1:6">
      <c r="A216" s="7">
        <v>214</v>
      </c>
      <c r="B216" s="7" t="str">
        <f>"202403059"</f>
        <v>202403059</v>
      </c>
      <c r="C216" s="7" t="str">
        <f>"202403405420"</f>
        <v>202403405420</v>
      </c>
      <c r="D216" s="8">
        <v>103.8</v>
      </c>
      <c r="E216" s="8">
        <v>111</v>
      </c>
      <c r="F216" s="8">
        <v>214.8</v>
      </c>
    </row>
    <row r="217" s="1" customFormat="1" ht="30" customHeight="1" spans="1:6">
      <c r="A217" s="7">
        <v>215</v>
      </c>
      <c r="B217" s="7" t="str">
        <f>"202403059"</f>
        <v>202403059</v>
      </c>
      <c r="C217" s="7" t="str">
        <f>"202403405424"</f>
        <v>202403405424</v>
      </c>
      <c r="D217" s="8">
        <v>102</v>
      </c>
      <c r="E217" s="8">
        <v>112.5</v>
      </c>
      <c r="F217" s="8">
        <v>214.5</v>
      </c>
    </row>
    <row r="218" s="1" customFormat="1" ht="30" customHeight="1" spans="1:6">
      <c r="A218" s="7">
        <v>216</v>
      </c>
      <c r="B218" s="7" t="str">
        <f>"202403059"</f>
        <v>202403059</v>
      </c>
      <c r="C218" s="7" t="str">
        <f>"202403405417"</f>
        <v>202403405417</v>
      </c>
      <c r="D218" s="8">
        <v>95.9</v>
      </c>
      <c r="E218" s="8">
        <v>116.5</v>
      </c>
      <c r="F218" s="8">
        <v>212.4</v>
      </c>
    </row>
    <row r="219" s="1" customFormat="1" ht="30" customHeight="1" spans="1:6">
      <c r="A219" s="7">
        <v>217</v>
      </c>
      <c r="B219" s="7" t="str">
        <f>"202403060"</f>
        <v>202403060</v>
      </c>
      <c r="C219" s="7" t="str">
        <f>"202403405523"</f>
        <v>202403405523</v>
      </c>
      <c r="D219" s="8">
        <v>102.8</v>
      </c>
      <c r="E219" s="8">
        <v>118</v>
      </c>
      <c r="F219" s="8">
        <v>220.8</v>
      </c>
    </row>
    <row r="220" s="1" customFormat="1" ht="30" customHeight="1" spans="1:6">
      <c r="A220" s="7">
        <v>218</v>
      </c>
      <c r="B220" s="7" t="str">
        <f>"202403060"</f>
        <v>202403060</v>
      </c>
      <c r="C220" s="7" t="str">
        <f>"202403405513"</f>
        <v>202403405513</v>
      </c>
      <c r="D220" s="8">
        <v>99.1</v>
      </c>
      <c r="E220" s="8">
        <v>110.5</v>
      </c>
      <c r="F220" s="8">
        <v>209.6</v>
      </c>
    </row>
    <row r="221" s="1" customFormat="1" ht="30" customHeight="1" spans="1:6">
      <c r="A221" s="7">
        <v>219</v>
      </c>
      <c r="B221" s="7" t="str">
        <f>"202403060"</f>
        <v>202403060</v>
      </c>
      <c r="C221" s="7" t="str">
        <f>"202403405522"</f>
        <v>202403405522</v>
      </c>
      <c r="D221" s="8">
        <v>92.1</v>
      </c>
      <c r="E221" s="8">
        <v>115</v>
      </c>
      <c r="F221" s="8">
        <v>207.1</v>
      </c>
    </row>
    <row r="222" s="1" customFormat="1" ht="30" customHeight="1" spans="1:6">
      <c r="A222" s="7">
        <v>220</v>
      </c>
      <c r="B222" s="7" t="str">
        <f>"202403061"</f>
        <v>202403061</v>
      </c>
      <c r="C222" s="7" t="str">
        <f>"202403405625"</f>
        <v>202403405625</v>
      </c>
      <c r="D222" s="8">
        <v>111.5</v>
      </c>
      <c r="E222" s="8">
        <v>114</v>
      </c>
      <c r="F222" s="8">
        <v>225.5</v>
      </c>
    </row>
    <row r="223" s="1" customFormat="1" ht="30" customHeight="1" spans="1:6">
      <c r="A223" s="7">
        <v>221</v>
      </c>
      <c r="B223" s="7" t="str">
        <f>"202403061"</f>
        <v>202403061</v>
      </c>
      <c r="C223" s="7" t="str">
        <f>"202403405606"</f>
        <v>202403405606</v>
      </c>
      <c r="D223" s="8">
        <v>110</v>
      </c>
      <c r="E223" s="8">
        <v>114.5</v>
      </c>
      <c r="F223" s="8">
        <v>224.5</v>
      </c>
    </row>
    <row r="224" s="2" customFormat="1" ht="30" customHeight="1" spans="1:6">
      <c r="A224" s="7">
        <v>222</v>
      </c>
      <c r="B224" s="9" t="str">
        <f>"202403061"</f>
        <v>202403061</v>
      </c>
      <c r="C224" s="9" t="str">
        <f>"202403405628"</f>
        <v>202403405628</v>
      </c>
      <c r="D224" s="10">
        <v>109.1</v>
      </c>
      <c r="E224" s="10">
        <v>113</v>
      </c>
      <c r="F224" s="10">
        <v>222.1</v>
      </c>
    </row>
  </sheetData>
  <sortState ref="B2:AO1797">
    <sortCondition ref="B2:B1797"/>
  </sortState>
  <mergeCells count="1">
    <mergeCell ref="A1:F1"/>
  </mergeCells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2024-04-18T06:54:00Z</dcterms:created>
  <dcterms:modified xsi:type="dcterms:W3CDTF">2024-05-23T00:53:44Z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E207CE1DEF9746089256A515B05DF2B7_13</vt:lpwstr>
  </property>
  <property fmtid="{D5CDD505-2E9C-101B-9397-08002B2CF9AE}" pid="3" name="KSOProductBuildVer">
    <vt:lpwstr>2052-12.1.0.16929</vt:lpwstr>
  </property>
</Properties>
</file>