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人员" sheetId="6" r:id="rId1"/>
  </sheets>
  <definedNames>
    <definedName name="_xlnm._FilterDatabase" localSheetId="0" hidden="1">资格复审人员!$A$2:$J$2</definedName>
  </definedNames>
  <calcPr calcId="144525"/>
</workbook>
</file>

<file path=xl/sharedStrings.xml><?xml version="1.0" encoding="utf-8"?>
<sst xmlns="http://schemas.openxmlformats.org/spreadsheetml/2006/main" count="553" uniqueCount="11">
  <si>
    <t>2023年宿州市埇桥区事业单位公开招聘工作人员
资格复审入围人员名单</t>
  </si>
  <si>
    <t>职位代码</t>
  </si>
  <si>
    <t>准考证号</t>
  </si>
  <si>
    <t>职业能力倾向测验</t>
  </si>
  <si>
    <t>政策加分</t>
  </si>
  <si>
    <t>综合应用能力</t>
  </si>
  <si>
    <t>笔试成绩</t>
  </si>
  <si>
    <t>最终成绩</t>
  </si>
  <si>
    <t>排名</t>
  </si>
  <si>
    <t>备注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</si>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</sst>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5"/>
  <sheetViews>
    <sheetView tabSelected="1" workbookViewId="0">
      <pane ySplit="2" topLeftCell="A3" activePane="bottomLeft" state="frozen"/>
      <selection/>
      <selection pane="bottomLeft" activeCell="M15" sqref="M15"/>
    </sheetView>
  </sheetViews>
  <sheetFormatPr defaultColWidth="9" defaultRowHeight="13.5"/>
  <cols>
    <col min="1" max="1" width="9" style="1"/>
    <col min="2" max="2" width="12.625" style="1" customWidth="1"/>
    <col min="3" max="3" width="17.5" style="1" customWidth="1"/>
    <col min="4" max="4" width="9.5" style="2" customWidth="1"/>
    <col min="5" max="5" width="13.375" style="1" customWidth="1"/>
    <col min="6" max="6" width="9.375" style="2" customWidth="1"/>
    <col min="7" max="7" width="9" style="1"/>
    <col min="8" max="8" width="11.25" style="1" customWidth="1"/>
    <col min="9" max="9" width="9" style="1"/>
    <col min="10" max="10" width="10.375" style="1" customWidth="1"/>
    <col min="11" max="16384" width="9" style="1"/>
  </cols>
  <sheetData>
    <row r="1" ht="7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6" t="s">
        <v>4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>
      <c r="A3" s="8" t="str">
        <f t="shared" ref="A3:A8" si="0">"202301"</f>
        <v>202301</v>
      </c>
      <c r="B3" s="8" t="str">
        <f>"23085010403"</f>
        <v>23085010403</v>
      </c>
      <c r="C3" s="9">
        <v>118.5</v>
      </c>
      <c r="D3" s="9" t="s">
        <v>10</v>
      </c>
      <c r="E3" s="9">
        <v>117.5</v>
      </c>
      <c r="F3" s="9" t="s">
        <v>10</v>
      </c>
      <c r="G3" s="9">
        <v>236</v>
      </c>
      <c r="H3" s="9">
        <v>236</v>
      </c>
      <c r="I3" s="10">
        <v>1</v>
      </c>
      <c r="J3" s="11"/>
    </row>
    <row r="4" spans="1:10">
      <c r="A4" s="8" t="str">
        <f t="shared" si="0"/>
        <v>202301</v>
      </c>
      <c r="B4" s="8" t="str">
        <f>"23085010316"</f>
        <v>23085010316</v>
      </c>
      <c r="C4" s="9">
        <v>112.5</v>
      </c>
      <c r="D4" s="9" t="s">
        <v>10</v>
      </c>
      <c r="E4" s="9">
        <v>123</v>
      </c>
      <c r="F4" s="9" t="s">
        <v>10</v>
      </c>
      <c r="G4" s="9">
        <v>235.5</v>
      </c>
      <c r="H4" s="9">
        <v>235.5</v>
      </c>
      <c r="I4" s="10">
        <v>2</v>
      </c>
      <c r="J4" s="11"/>
    </row>
    <row r="5" spans="1:10">
      <c r="A5" s="8" t="str">
        <f t="shared" si="0"/>
        <v>202301</v>
      </c>
      <c r="B5" s="8" t="str">
        <f>"23085010121"</f>
        <v>23085010121</v>
      </c>
      <c r="C5" s="9">
        <v>121.5</v>
      </c>
      <c r="D5" s="9" t="s">
        <v>10</v>
      </c>
      <c r="E5" s="9">
        <v>113.5</v>
      </c>
      <c r="F5" s="9" t="s">
        <v>10</v>
      </c>
      <c r="G5" s="9">
        <v>235</v>
      </c>
      <c r="H5" s="9">
        <v>235</v>
      </c>
      <c r="I5" s="10">
        <v>3</v>
      </c>
      <c r="J5" s="11"/>
    </row>
    <row r="6" spans="1:10">
      <c r="A6" s="8" t="str">
        <f t="shared" si="0"/>
        <v>202301</v>
      </c>
      <c r="B6" s="8" t="str">
        <f>"23085010408"</f>
        <v>23085010408</v>
      </c>
      <c r="C6" s="9">
        <v>114</v>
      </c>
      <c r="D6" s="9" t="s">
        <v>10</v>
      </c>
      <c r="E6" s="9">
        <v>120</v>
      </c>
      <c r="F6" s="9" t="s">
        <v>10</v>
      </c>
      <c r="G6" s="9">
        <v>234</v>
      </c>
      <c r="H6" s="9">
        <v>234</v>
      </c>
      <c r="I6" s="10">
        <v>4</v>
      </c>
      <c r="J6" s="11"/>
    </row>
    <row r="7" spans="1:10">
      <c r="A7" s="8" t="str">
        <f t="shared" si="0"/>
        <v>202301</v>
      </c>
      <c r="B7" s="8" t="str">
        <f>"23085010323"</f>
        <v>23085010323</v>
      </c>
      <c r="C7" s="9">
        <v>114</v>
      </c>
      <c r="D7" s="9" t="s">
        <v>10</v>
      </c>
      <c r="E7" s="9">
        <v>119.5</v>
      </c>
      <c r="F7" s="9" t="s">
        <v>10</v>
      </c>
      <c r="G7" s="9">
        <v>233.5</v>
      </c>
      <c r="H7" s="9">
        <v>233.5</v>
      </c>
      <c r="I7" s="10">
        <v>5</v>
      </c>
      <c r="J7" s="11"/>
    </row>
    <row r="8" spans="1:10">
      <c r="A8" s="8" t="str">
        <f t="shared" si="0"/>
        <v>202301</v>
      </c>
      <c r="B8" s="8" t="str">
        <f>"23085010112"</f>
        <v>23085010112</v>
      </c>
      <c r="C8" s="9">
        <v>111</v>
      </c>
      <c r="D8" s="9" t="s">
        <v>10</v>
      </c>
      <c r="E8" s="9">
        <v>121.5</v>
      </c>
      <c r="F8" s="9" t="s">
        <v>10</v>
      </c>
      <c r="G8" s="9">
        <v>232.5</v>
      </c>
      <c r="H8" s="9">
        <v>232.5</v>
      </c>
      <c r="I8" s="10">
        <v>6</v>
      </c>
      <c r="J8" s="11"/>
    </row>
    <row r="9" spans="1:10">
      <c r="A9" s="8" t="str">
        <f>"202302"</f>
        <v>202302</v>
      </c>
      <c r="B9" s="8" t="str">
        <f>"23085011223"</f>
        <v>23085011223</v>
      </c>
      <c r="C9" s="9">
        <v>129</v>
      </c>
      <c r="D9" s="9" t="s">
        <v>10</v>
      </c>
      <c r="E9" s="9">
        <v>121</v>
      </c>
      <c r="F9" s="9" t="s">
        <v>10</v>
      </c>
      <c r="G9" s="9">
        <v>250</v>
      </c>
      <c r="H9" s="9">
        <v>250</v>
      </c>
      <c r="I9" s="10">
        <v>1</v>
      </c>
      <c r="J9" s="11"/>
    </row>
    <row r="10" spans="1:10">
      <c r="A10" s="8" t="str">
        <f>"202302"</f>
        <v>202302</v>
      </c>
      <c r="B10" s="8" t="str">
        <f>"23085010713"</f>
        <v>23085010713</v>
      </c>
      <c r="C10" s="9">
        <v>129</v>
      </c>
      <c r="D10" s="9" t="s">
        <v>10</v>
      </c>
      <c r="E10" s="9">
        <v>117.5</v>
      </c>
      <c r="F10" s="9" t="s">
        <v>10</v>
      </c>
      <c r="G10" s="9">
        <v>246.5</v>
      </c>
      <c r="H10" s="9">
        <v>246.5</v>
      </c>
      <c r="I10" s="10">
        <v>2</v>
      </c>
      <c r="J10" s="11"/>
    </row>
    <row r="11" spans="1:10">
      <c r="A11" s="8" t="str">
        <f>"202302"</f>
        <v>202302</v>
      </c>
      <c r="B11" s="8" t="str">
        <f>"23085011109"</f>
        <v>23085011109</v>
      </c>
      <c r="C11" s="9">
        <v>126</v>
      </c>
      <c r="D11" s="9" t="s">
        <v>10</v>
      </c>
      <c r="E11" s="9">
        <v>119</v>
      </c>
      <c r="F11" s="9" t="s">
        <v>10</v>
      </c>
      <c r="G11" s="9">
        <v>245</v>
      </c>
      <c r="H11" s="9">
        <v>245</v>
      </c>
      <c r="I11" s="10">
        <v>3</v>
      </c>
      <c r="J11" s="11"/>
    </row>
    <row r="12" spans="1:10">
      <c r="A12" s="8" t="str">
        <f>"202303"</f>
        <v>202303</v>
      </c>
      <c r="B12" s="8" t="str">
        <f>"23085013320"</f>
        <v>23085013320</v>
      </c>
      <c r="C12" s="9">
        <v>124.5</v>
      </c>
      <c r="D12" s="9" t="s">
        <v>10</v>
      </c>
      <c r="E12" s="9">
        <v>119.5</v>
      </c>
      <c r="F12" s="9" t="s">
        <v>10</v>
      </c>
      <c r="G12" s="9">
        <v>244</v>
      </c>
      <c r="H12" s="9">
        <v>244</v>
      </c>
      <c r="I12" s="10">
        <v>1</v>
      </c>
      <c r="J12" s="11"/>
    </row>
    <row r="13" spans="1:10">
      <c r="A13" s="8" t="str">
        <f>"202303"</f>
        <v>202303</v>
      </c>
      <c r="B13" s="8" t="str">
        <f>"23085012230"</f>
        <v>23085012230</v>
      </c>
      <c r="C13" s="9">
        <v>123</v>
      </c>
      <c r="D13" s="9" t="s">
        <v>10</v>
      </c>
      <c r="E13" s="9">
        <v>120</v>
      </c>
      <c r="F13" s="9" t="s">
        <v>10</v>
      </c>
      <c r="G13" s="9">
        <v>243</v>
      </c>
      <c r="H13" s="9">
        <v>243</v>
      </c>
      <c r="I13" s="10">
        <v>2</v>
      </c>
      <c r="J13" s="11"/>
    </row>
    <row r="14" spans="1:10">
      <c r="A14" s="8" t="str">
        <f>"202303"</f>
        <v>202303</v>
      </c>
      <c r="B14" s="8" t="str">
        <f>"23085012605"</f>
        <v>23085012605</v>
      </c>
      <c r="C14" s="9">
        <v>121.5</v>
      </c>
      <c r="D14" s="9" t="s">
        <v>10</v>
      </c>
      <c r="E14" s="9">
        <v>119</v>
      </c>
      <c r="F14" s="9" t="s">
        <v>10</v>
      </c>
      <c r="G14" s="9">
        <v>240.5</v>
      </c>
      <c r="H14" s="9">
        <v>240.5</v>
      </c>
      <c r="I14" s="10">
        <v>3</v>
      </c>
      <c r="J14" s="11"/>
    </row>
    <row r="15" spans="1:10">
      <c r="A15" s="8" t="str">
        <f>"202304"</f>
        <v>202304</v>
      </c>
      <c r="B15" s="8" t="str">
        <f>"23085013804"</f>
        <v>23085013804</v>
      </c>
      <c r="C15" s="9">
        <v>127.5</v>
      </c>
      <c r="D15" s="9" t="s">
        <v>10</v>
      </c>
      <c r="E15" s="9">
        <v>116</v>
      </c>
      <c r="F15" s="9" t="s">
        <v>10</v>
      </c>
      <c r="G15" s="9">
        <v>243.5</v>
      </c>
      <c r="H15" s="9">
        <v>243.5</v>
      </c>
      <c r="I15" s="10">
        <v>1</v>
      </c>
      <c r="J15" s="11"/>
    </row>
    <row r="16" spans="1:10">
      <c r="A16" s="8" t="str">
        <f>"202304"</f>
        <v>202304</v>
      </c>
      <c r="B16" s="8" t="str">
        <f>"23085013711"</f>
        <v>23085013711</v>
      </c>
      <c r="C16" s="9">
        <v>112.5</v>
      </c>
      <c r="D16" s="9" t="s">
        <v>10</v>
      </c>
      <c r="E16" s="9">
        <v>124.5</v>
      </c>
      <c r="F16" s="9" t="s">
        <v>10</v>
      </c>
      <c r="G16" s="9">
        <v>237</v>
      </c>
      <c r="H16" s="9">
        <v>237</v>
      </c>
      <c r="I16" s="10">
        <v>2</v>
      </c>
      <c r="J16" s="11"/>
    </row>
    <row r="17" spans="1:10">
      <c r="A17" s="8" t="str">
        <f>"202304"</f>
        <v>202304</v>
      </c>
      <c r="B17" s="8" t="str">
        <f>"23085013601"</f>
        <v>23085013601</v>
      </c>
      <c r="C17" s="9">
        <v>115.5</v>
      </c>
      <c r="D17" s="9" t="s">
        <v>10</v>
      </c>
      <c r="E17" s="9">
        <v>119</v>
      </c>
      <c r="F17" s="9" t="s">
        <v>10</v>
      </c>
      <c r="G17" s="9">
        <v>234.5</v>
      </c>
      <c r="H17" s="9">
        <v>234.5</v>
      </c>
      <c r="I17" s="10">
        <v>3</v>
      </c>
      <c r="J17" s="11"/>
    </row>
    <row r="18" spans="1:10">
      <c r="A18" s="8" t="str">
        <f>"202304"</f>
        <v>202304</v>
      </c>
      <c r="B18" s="8" t="str">
        <f>"23085013723"</f>
        <v>23085013723</v>
      </c>
      <c r="C18" s="9">
        <v>117</v>
      </c>
      <c r="D18" s="9" t="s">
        <v>10</v>
      </c>
      <c r="E18" s="9">
        <v>117.5</v>
      </c>
      <c r="F18" s="9" t="s">
        <v>10</v>
      </c>
      <c r="G18" s="9">
        <v>234.5</v>
      </c>
      <c r="H18" s="9">
        <v>234.5</v>
      </c>
      <c r="I18" s="10">
        <v>3</v>
      </c>
      <c r="J18" s="11"/>
    </row>
    <row r="19" spans="1:10">
      <c r="A19" s="8" t="str">
        <f>"202305"</f>
        <v>202305</v>
      </c>
      <c r="B19" s="8" t="str">
        <f>"23085014215"</f>
        <v>23085014215</v>
      </c>
      <c r="C19" s="9">
        <v>114</v>
      </c>
      <c r="D19" s="9" t="s">
        <v>10</v>
      </c>
      <c r="E19" s="9">
        <v>122.5</v>
      </c>
      <c r="F19" s="9" t="s">
        <v>10</v>
      </c>
      <c r="G19" s="9">
        <v>236.5</v>
      </c>
      <c r="H19" s="9">
        <v>236.5</v>
      </c>
      <c r="I19" s="10">
        <v>1</v>
      </c>
      <c r="J19" s="11"/>
    </row>
    <row r="20" spans="1:10">
      <c r="A20" s="8" t="str">
        <f>"202305"</f>
        <v>202305</v>
      </c>
      <c r="B20" s="8" t="str">
        <f>"23085014203"</f>
        <v>23085014203</v>
      </c>
      <c r="C20" s="9">
        <v>114</v>
      </c>
      <c r="D20" s="9" t="s">
        <v>10</v>
      </c>
      <c r="E20" s="9">
        <v>122</v>
      </c>
      <c r="F20" s="9" t="s">
        <v>10</v>
      </c>
      <c r="G20" s="9">
        <v>236</v>
      </c>
      <c r="H20" s="9">
        <v>236</v>
      </c>
      <c r="I20" s="10">
        <v>2</v>
      </c>
      <c r="J20" s="11"/>
    </row>
    <row r="21" spans="1:10">
      <c r="A21" s="8" t="str">
        <f>"202305"</f>
        <v>202305</v>
      </c>
      <c r="B21" s="8" t="str">
        <f>"23085014115"</f>
        <v>23085014115</v>
      </c>
      <c r="C21" s="9">
        <v>114</v>
      </c>
      <c r="D21" s="9" t="s">
        <v>10</v>
      </c>
      <c r="E21" s="9">
        <v>117.5</v>
      </c>
      <c r="F21" s="9" t="s">
        <v>10</v>
      </c>
      <c r="G21" s="9">
        <v>231.5</v>
      </c>
      <c r="H21" s="9">
        <v>231.5</v>
      </c>
      <c r="I21" s="10">
        <v>3</v>
      </c>
      <c r="J21" s="11"/>
    </row>
    <row r="22" spans="1:10">
      <c r="A22" s="8" t="str">
        <f>"202306"</f>
        <v>202306</v>
      </c>
      <c r="B22" s="8" t="str">
        <f>"23085014423"</f>
        <v>23085014423</v>
      </c>
      <c r="C22" s="9">
        <v>121.5</v>
      </c>
      <c r="D22" s="9" t="s">
        <v>10</v>
      </c>
      <c r="E22" s="9">
        <v>118</v>
      </c>
      <c r="F22" s="9" t="s">
        <v>10</v>
      </c>
      <c r="G22" s="9">
        <v>239.5</v>
      </c>
      <c r="H22" s="9">
        <v>239.5</v>
      </c>
      <c r="I22" s="10">
        <v>1</v>
      </c>
      <c r="J22" s="11"/>
    </row>
    <row r="23" spans="1:10">
      <c r="A23" s="8" t="str">
        <f>"202306"</f>
        <v>202306</v>
      </c>
      <c r="B23" s="8" t="str">
        <f>"23085014510"</f>
        <v>23085014510</v>
      </c>
      <c r="C23" s="9">
        <v>121.5</v>
      </c>
      <c r="D23" s="9" t="s">
        <v>10</v>
      </c>
      <c r="E23" s="9">
        <v>117.5</v>
      </c>
      <c r="F23" s="9" t="s">
        <v>10</v>
      </c>
      <c r="G23" s="9">
        <v>239</v>
      </c>
      <c r="H23" s="9">
        <v>239</v>
      </c>
      <c r="I23" s="10">
        <v>2</v>
      </c>
      <c r="J23" s="11"/>
    </row>
    <row r="24" spans="1:10">
      <c r="A24" s="8" t="str">
        <f>"202306"</f>
        <v>202306</v>
      </c>
      <c r="B24" s="8" t="str">
        <f>"23085014619"</f>
        <v>23085014619</v>
      </c>
      <c r="C24" s="9">
        <v>118.5</v>
      </c>
      <c r="D24" s="9" t="s">
        <v>10</v>
      </c>
      <c r="E24" s="9">
        <v>120</v>
      </c>
      <c r="F24" s="9" t="s">
        <v>10</v>
      </c>
      <c r="G24" s="9">
        <v>238.5</v>
      </c>
      <c r="H24" s="9">
        <v>238.5</v>
      </c>
      <c r="I24" s="10">
        <v>3</v>
      </c>
      <c r="J24" s="11"/>
    </row>
    <row r="25" spans="1:10">
      <c r="A25" s="8" t="str">
        <f>"202307"</f>
        <v>202307</v>
      </c>
      <c r="B25" s="8" t="str">
        <f>"23085015001"</f>
        <v>23085015001</v>
      </c>
      <c r="C25" s="9">
        <v>120</v>
      </c>
      <c r="D25" s="9" t="s">
        <v>10</v>
      </c>
      <c r="E25" s="9">
        <v>116</v>
      </c>
      <c r="F25" s="9" t="s">
        <v>10</v>
      </c>
      <c r="G25" s="9">
        <v>236</v>
      </c>
      <c r="H25" s="9">
        <v>236</v>
      </c>
      <c r="I25" s="10">
        <v>1</v>
      </c>
      <c r="J25" s="11"/>
    </row>
    <row r="26" spans="1:10">
      <c r="A26" s="8" t="str">
        <f>"202307"</f>
        <v>202307</v>
      </c>
      <c r="B26" s="8" t="str">
        <f>"23085014905"</f>
        <v>23085014905</v>
      </c>
      <c r="C26" s="9">
        <v>115.5</v>
      </c>
      <c r="D26" s="9" t="s">
        <v>10</v>
      </c>
      <c r="E26" s="9">
        <v>119</v>
      </c>
      <c r="F26" s="9" t="s">
        <v>10</v>
      </c>
      <c r="G26" s="9">
        <v>234.5</v>
      </c>
      <c r="H26" s="9">
        <v>234.5</v>
      </c>
      <c r="I26" s="10">
        <v>2</v>
      </c>
      <c r="J26" s="11"/>
    </row>
    <row r="27" spans="1:10">
      <c r="A27" s="8" t="str">
        <f>"202307"</f>
        <v>202307</v>
      </c>
      <c r="B27" s="8" t="str">
        <f>"23085015017"</f>
        <v>23085015017</v>
      </c>
      <c r="C27" s="9">
        <v>112.5</v>
      </c>
      <c r="D27" s="9" t="s">
        <v>10</v>
      </c>
      <c r="E27" s="9">
        <v>121.5</v>
      </c>
      <c r="F27" s="9" t="s">
        <v>10</v>
      </c>
      <c r="G27" s="9">
        <v>234</v>
      </c>
      <c r="H27" s="9">
        <v>234</v>
      </c>
      <c r="I27" s="10">
        <v>3</v>
      </c>
      <c r="J27" s="11"/>
    </row>
    <row r="28" spans="1:10">
      <c r="A28" s="8" t="str">
        <f>"202308"</f>
        <v>202308</v>
      </c>
      <c r="B28" s="8" t="str">
        <f>"23085015805"</f>
        <v>23085015805</v>
      </c>
      <c r="C28" s="9">
        <v>129</v>
      </c>
      <c r="D28" s="9" t="s">
        <v>10</v>
      </c>
      <c r="E28" s="9">
        <v>120</v>
      </c>
      <c r="F28" s="9" t="s">
        <v>10</v>
      </c>
      <c r="G28" s="9">
        <v>249</v>
      </c>
      <c r="H28" s="9">
        <v>249</v>
      </c>
      <c r="I28" s="10">
        <v>1</v>
      </c>
      <c r="J28" s="11"/>
    </row>
    <row r="29" spans="1:10">
      <c r="A29" s="8" t="str">
        <f>"202308"</f>
        <v>202308</v>
      </c>
      <c r="B29" s="8" t="str">
        <f>"23085015605"</f>
        <v>23085015605</v>
      </c>
      <c r="C29" s="9">
        <v>127.5</v>
      </c>
      <c r="D29" s="9" t="s">
        <v>10</v>
      </c>
      <c r="E29" s="9">
        <v>117</v>
      </c>
      <c r="F29" s="9" t="s">
        <v>10</v>
      </c>
      <c r="G29" s="9">
        <v>244.5</v>
      </c>
      <c r="H29" s="9">
        <v>244.5</v>
      </c>
      <c r="I29" s="10">
        <v>2</v>
      </c>
      <c r="J29" s="11"/>
    </row>
    <row r="30" spans="1:10">
      <c r="A30" s="8" t="str">
        <f>"202308"</f>
        <v>202308</v>
      </c>
      <c r="B30" s="8" t="str">
        <f>"23085015207"</f>
        <v>23085015207</v>
      </c>
      <c r="C30" s="9">
        <v>126</v>
      </c>
      <c r="D30" s="9" t="s">
        <v>10</v>
      </c>
      <c r="E30" s="9">
        <v>116</v>
      </c>
      <c r="F30" s="9" t="s">
        <v>10</v>
      </c>
      <c r="G30" s="9">
        <v>242</v>
      </c>
      <c r="H30" s="9">
        <v>242</v>
      </c>
      <c r="I30" s="10">
        <v>3</v>
      </c>
      <c r="J30" s="11"/>
    </row>
    <row r="31" spans="1:10">
      <c r="A31" s="8" t="str">
        <f t="shared" ref="A31:A41" si="1">"202309"</f>
        <v>202309</v>
      </c>
      <c r="B31" s="8" t="str">
        <f>"23085020211"</f>
        <v>23085020211</v>
      </c>
      <c r="C31" s="9">
        <v>124.5</v>
      </c>
      <c r="D31" s="9" t="s">
        <v>10</v>
      </c>
      <c r="E31" s="9">
        <v>120.5</v>
      </c>
      <c r="F31" s="9" t="s">
        <v>10</v>
      </c>
      <c r="G31" s="9">
        <v>245</v>
      </c>
      <c r="H31" s="9">
        <v>245</v>
      </c>
      <c r="I31" s="10">
        <v>1</v>
      </c>
      <c r="J31" s="11"/>
    </row>
    <row r="32" spans="1:10">
      <c r="A32" s="8" t="str">
        <f t="shared" si="1"/>
        <v>202309</v>
      </c>
      <c r="B32" s="8" t="str">
        <f>"23085020907"</f>
        <v>23085020907</v>
      </c>
      <c r="C32" s="9">
        <v>123</v>
      </c>
      <c r="D32" s="9" t="s">
        <v>10</v>
      </c>
      <c r="E32" s="9">
        <v>118.5</v>
      </c>
      <c r="F32" s="9" t="s">
        <v>10</v>
      </c>
      <c r="G32" s="9">
        <v>241.5</v>
      </c>
      <c r="H32" s="9">
        <v>241.5</v>
      </c>
      <c r="I32" s="10">
        <v>2</v>
      </c>
      <c r="J32" s="11"/>
    </row>
    <row r="33" spans="1:10">
      <c r="A33" s="8" t="str">
        <f t="shared" si="1"/>
        <v>202309</v>
      </c>
      <c r="B33" s="8" t="str">
        <f>"23085021513"</f>
        <v>23085021513</v>
      </c>
      <c r="C33" s="9">
        <v>129</v>
      </c>
      <c r="D33" s="9" t="s">
        <v>10</v>
      </c>
      <c r="E33" s="9">
        <v>112</v>
      </c>
      <c r="F33" s="9" t="s">
        <v>10</v>
      </c>
      <c r="G33" s="9">
        <v>241</v>
      </c>
      <c r="H33" s="9">
        <v>241</v>
      </c>
      <c r="I33" s="10">
        <v>3</v>
      </c>
      <c r="J33" s="11"/>
    </row>
    <row r="34" spans="1:10">
      <c r="A34" s="8" t="str">
        <f t="shared" si="1"/>
        <v>202309</v>
      </c>
      <c r="B34" s="8" t="str">
        <f>"23085021505"</f>
        <v>23085021505</v>
      </c>
      <c r="C34" s="9">
        <v>118.5</v>
      </c>
      <c r="D34" s="9" t="s">
        <v>10</v>
      </c>
      <c r="E34" s="9">
        <v>120.5</v>
      </c>
      <c r="F34" s="9" t="s">
        <v>10</v>
      </c>
      <c r="G34" s="9">
        <v>239</v>
      </c>
      <c r="H34" s="9">
        <v>239</v>
      </c>
      <c r="I34" s="10">
        <v>4</v>
      </c>
      <c r="J34" s="11"/>
    </row>
    <row r="35" spans="1:10">
      <c r="A35" s="8" t="str">
        <f t="shared" si="1"/>
        <v>202309</v>
      </c>
      <c r="B35" s="8" t="str">
        <f>"23085020409"</f>
        <v>23085020409</v>
      </c>
      <c r="C35" s="9">
        <v>118.5</v>
      </c>
      <c r="D35" s="9" t="s">
        <v>10</v>
      </c>
      <c r="E35" s="9">
        <v>120</v>
      </c>
      <c r="F35" s="9" t="s">
        <v>10</v>
      </c>
      <c r="G35" s="9">
        <v>238.5</v>
      </c>
      <c r="H35" s="9">
        <v>238.5</v>
      </c>
      <c r="I35" s="10">
        <v>5</v>
      </c>
      <c r="J35" s="11"/>
    </row>
    <row r="36" spans="1:10">
      <c r="A36" s="8" t="str">
        <f t="shared" si="1"/>
        <v>202309</v>
      </c>
      <c r="B36" s="8" t="str">
        <f>"23085020925"</f>
        <v>23085020925</v>
      </c>
      <c r="C36" s="9">
        <v>118.5</v>
      </c>
      <c r="D36" s="9" t="s">
        <v>10</v>
      </c>
      <c r="E36" s="9">
        <v>120</v>
      </c>
      <c r="F36" s="9" t="s">
        <v>10</v>
      </c>
      <c r="G36" s="9">
        <v>238.5</v>
      </c>
      <c r="H36" s="9">
        <v>238.5</v>
      </c>
      <c r="I36" s="10">
        <v>5</v>
      </c>
      <c r="J36" s="11"/>
    </row>
    <row r="37" spans="1:10">
      <c r="A37" s="8" t="str">
        <f t="shared" si="1"/>
        <v>202309</v>
      </c>
      <c r="B37" s="8" t="str">
        <f>"23085020621"</f>
        <v>23085020621</v>
      </c>
      <c r="C37" s="9">
        <v>118.5</v>
      </c>
      <c r="D37" s="9" t="s">
        <v>10</v>
      </c>
      <c r="E37" s="9">
        <v>119</v>
      </c>
      <c r="F37" s="9" t="s">
        <v>10</v>
      </c>
      <c r="G37" s="9">
        <v>237.5</v>
      </c>
      <c r="H37" s="9">
        <v>237.5</v>
      </c>
      <c r="I37" s="10">
        <v>7</v>
      </c>
      <c r="J37" s="11"/>
    </row>
    <row r="38" spans="1:10">
      <c r="A38" s="8" t="str">
        <f t="shared" si="1"/>
        <v>202309</v>
      </c>
      <c r="B38" s="8" t="str">
        <f>"23085021823"</f>
        <v>23085021823</v>
      </c>
      <c r="C38" s="9">
        <v>123</v>
      </c>
      <c r="D38" s="9" t="s">
        <v>10</v>
      </c>
      <c r="E38" s="9">
        <v>114.5</v>
      </c>
      <c r="F38" s="9" t="s">
        <v>10</v>
      </c>
      <c r="G38" s="9">
        <v>237.5</v>
      </c>
      <c r="H38" s="9">
        <v>237.5</v>
      </c>
      <c r="I38" s="10">
        <v>7</v>
      </c>
      <c r="J38" s="11"/>
    </row>
    <row r="39" spans="1:10">
      <c r="A39" s="8" t="str">
        <f t="shared" si="1"/>
        <v>202309</v>
      </c>
      <c r="B39" s="8" t="str">
        <f>"23085021216"</f>
        <v>23085021216</v>
      </c>
      <c r="C39" s="9">
        <v>120</v>
      </c>
      <c r="D39" s="9" t="s">
        <v>10</v>
      </c>
      <c r="E39" s="9">
        <v>117.5</v>
      </c>
      <c r="F39" s="9" t="s">
        <v>10</v>
      </c>
      <c r="G39" s="9">
        <v>237.5</v>
      </c>
      <c r="H39" s="9">
        <v>237.5</v>
      </c>
      <c r="I39" s="10">
        <v>7</v>
      </c>
      <c r="J39" s="11"/>
    </row>
    <row r="40" spans="1:10">
      <c r="A40" s="8" t="str">
        <f t="shared" si="1"/>
        <v>202309</v>
      </c>
      <c r="B40" s="8" t="str">
        <f>"23085016518"</f>
        <v>23085016518</v>
      </c>
      <c r="C40" s="9">
        <v>120</v>
      </c>
      <c r="D40" s="9" t="s">
        <v>10</v>
      </c>
      <c r="E40" s="9">
        <v>117.5</v>
      </c>
      <c r="F40" s="9" t="s">
        <v>10</v>
      </c>
      <c r="G40" s="9">
        <v>237.5</v>
      </c>
      <c r="H40" s="9">
        <v>237.5</v>
      </c>
      <c r="I40" s="10">
        <v>7</v>
      </c>
      <c r="J40" s="11"/>
    </row>
    <row r="41" spans="1:10">
      <c r="A41" s="8" t="str">
        <f t="shared" si="1"/>
        <v>202309</v>
      </c>
      <c r="B41" s="8" t="str">
        <f>"23085020122"</f>
        <v>23085020122</v>
      </c>
      <c r="C41" s="9">
        <v>118.5</v>
      </c>
      <c r="D41" s="9" t="s">
        <v>10</v>
      </c>
      <c r="E41" s="9">
        <v>119</v>
      </c>
      <c r="F41" s="9" t="s">
        <v>10</v>
      </c>
      <c r="G41" s="9">
        <v>237.5</v>
      </c>
      <c r="H41" s="9">
        <v>237.5</v>
      </c>
      <c r="I41" s="10">
        <v>7</v>
      </c>
      <c r="J41" s="11"/>
    </row>
    <row r="42" spans="1:10">
      <c r="A42" s="8" t="str">
        <f t="shared" ref="A42:A50" si="2">"202310"</f>
        <v>202310</v>
      </c>
      <c r="B42" s="8" t="str">
        <f>"23085022710"</f>
        <v>23085022710</v>
      </c>
      <c r="C42" s="9">
        <v>132</v>
      </c>
      <c r="D42" s="9" t="s">
        <v>10</v>
      </c>
      <c r="E42" s="9">
        <v>117</v>
      </c>
      <c r="F42" s="9" t="s">
        <v>10</v>
      </c>
      <c r="G42" s="9">
        <v>249</v>
      </c>
      <c r="H42" s="9">
        <v>249</v>
      </c>
      <c r="I42" s="10">
        <v>1</v>
      </c>
      <c r="J42" s="11"/>
    </row>
    <row r="43" spans="1:10">
      <c r="A43" s="8" t="str">
        <f t="shared" si="2"/>
        <v>202310</v>
      </c>
      <c r="B43" s="8" t="str">
        <f>"23085022610"</f>
        <v>23085022610</v>
      </c>
      <c r="C43" s="9">
        <v>126</v>
      </c>
      <c r="D43" s="9" t="s">
        <v>10</v>
      </c>
      <c r="E43" s="9">
        <v>119.5</v>
      </c>
      <c r="F43" s="9" t="s">
        <v>10</v>
      </c>
      <c r="G43" s="9">
        <v>245.5</v>
      </c>
      <c r="H43" s="9">
        <v>245.5</v>
      </c>
      <c r="I43" s="10">
        <v>2</v>
      </c>
      <c r="J43" s="11"/>
    </row>
    <row r="44" spans="1:10">
      <c r="A44" s="8" t="str">
        <f t="shared" si="2"/>
        <v>202310</v>
      </c>
      <c r="B44" s="8" t="str">
        <f>"23085022713"</f>
        <v>23085022713</v>
      </c>
      <c r="C44" s="9">
        <v>121.5</v>
      </c>
      <c r="D44" s="9" t="s">
        <v>10</v>
      </c>
      <c r="E44" s="9">
        <v>122.5</v>
      </c>
      <c r="F44" s="9" t="s">
        <v>10</v>
      </c>
      <c r="G44" s="9">
        <v>244</v>
      </c>
      <c r="H44" s="9">
        <v>244</v>
      </c>
      <c r="I44" s="10">
        <v>3</v>
      </c>
      <c r="J44" s="11"/>
    </row>
    <row r="45" spans="1:10">
      <c r="A45" s="8" t="str">
        <f t="shared" si="2"/>
        <v>202310</v>
      </c>
      <c r="B45" s="8" t="str">
        <f>"23085023612"</f>
        <v>23085023612</v>
      </c>
      <c r="C45" s="9">
        <v>121.5</v>
      </c>
      <c r="D45" s="9" t="s">
        <v>10</v>
      </c>
      <c r="E45" s="9">
        <v>121.5</v>
      </c>
      <c r="F45" s="9" t="s">
        <v>10</v>
      </c>
      <c r="G45" s="9">
        <v>243</v>
      </c>
      <c r="H45" s="9">
        <v>243</v>
      </c>
      <c r="I45" s="10">
        <v>4</v>
      </c>
      <c r="J45" s="11"/>
    </row>
    <row r="46" spans="1:10">
      <c r="A46" s="8" t="str">
        <f t="shared" si="2"/>
        <v>202310</v>
      </c>
      <c r="B46" s="8" t="str">
        <f>"23085022706"</f>
        <v>23085022706</v>
      </c>
      <c r="C46" s="9">
        <v>124.5</v>
      </c>
      <c r="D46" s="9" t="s">
        <v>10</v>
      </c>
      <c r="E46" s="9">
        <v>118.5</v>
      </c>
      <c r="F46" s="9" t="s">
        <v>10</v>
      </c>
      <c r="G46" s="9">
        <v>243</v>
      </c>
      <c r="H46" s="9">
        <v>243</v>
      </c>
      <c r="I46" s="10">
        <v>4</v>
      </c>
      <c r="J46" s="11"/>
    </row>
    <row r="47" spans="1:10">
      <c r="A47" s="8" t="str">
        <f t="shared" si="2"/>
        <v>202310</v>
      </c>
      <c r="B47" s="8" t="str">
        <f>"23085022208"</f>
        <v>23085022208</v>
      </c>
      <c r="C47" s="9">
        <v>120</v>
      </c>
      <c r="D47" s="9" t="s">
        <v>10</v>
      </c>
      <c r="E47" s="9">
        <v>120.5</v>
      </c>
      <c r="F47" s="9" t="s">
        <v>10</v>
      </c>
      <c r="G47" s="9">
        <v>240.5</v>
      </c>
      <c r="H47" s="9">
        <v>240.5</v>
      </c>
      <c r="I47" s="10">
        <v>6</v>
      </c>
      <c r="J47" s="11"/>
    </row>
    <row r="48" spans="1:10">
      <c r="A48" s="8" t="str">
        <f t="shared" si="2"/>
        <v>202310</v>
      </c>
      <c r="B48" s="8" t="str">
        <f>"23085023113"</f>
        <v>23085023113</v>
      </c>
      <c r="C48" s="9">
        <v>120</v>
      </c>
      <c r="D48" s="9" t="s">
        <v>10</v>
      </c>
      <c r="E48" s="9">
        <v>119.5</v>
      </c>
      <c r="F48" s="9" t="s">
        <v>10</v>
      </c>
      <c r="G48" s="9">
        <v>239.5</v>
      </c>
      <c r="H48" s="9">
        <v>239.5</v>
      </c>
      <c r="I48" s="10">
        <v>7</v>
      </c>
      <c r="J48" s="11"/>
    </row>
    <row r="49" spans="1:10">
      <c r="A49" s="8" t="str">
        <f t="shared" si="2"/>
        <v>202310</v>
      </c>
      <c r="B49" s="8" t="str">
        <f>"23085022916"</f>
        <v>23085022916</v>
      </c>
      <c r="C49" s="9">
        <v>121.5</v>
      </c>
      <c r="D49" s="9" t="s">
        <v>10</v>
      </c>
      <c r="E49" s="9">
        <v>117.5</v>
      </c>
      <c r="F49" s="9" t="s">
        <v>10</v>
      </c>
      <c r="G49" s="9">
        <v>239</v>
      </c>
      <c r="H49" s="9">
        <v>239</v>
      </c>
      <c r="I49" s="10">
        <v>8</v>
      </c>
      <c r="J49" s="11"/>
    </row>
    <row r="50" spans="1:10">
      <c r="A50" s="8" t="str">
        <f t="shared" si="2"/>
        <v>202310</v>
      </c>
      <c r="B50" s="8" t="str">
        <f>"23085022608"</f>
        <v>23085022608</v>
      </c>
      <c r="C50" s="9">
        <v>118.5</v>
      </c>
      <c r="D50" s="9" t="s">
        <v>10</v>
      </c>
      <c r="E50" s="9">
        <v>119</v>
      </c>
      <c r="F50" s="9" t="s">
        <v>10</v>
      </c>
      <c r="G50" s="9">
        <v>237.5</v>
      </c>
      <c r="H50" s="9">
        <v>237.5</v>
      </c>
      <c r="I50" s="10">
        <v>9</v>
      </c>
      <c r="J50" s="11"/>
    </row>
    <row r="51" ht="14" customHeight="1" spans="1:10">
      <c r="A51" s="8" t="str">
        <f>"202311"</f>
        <v>202311</v>
      </c>
      <c r="B51" s="8" t="str">
        <f>"23085023925"</f>
        <v>23085023925</v>
      </c>
      <c r="C51" s="9">
        <v>120</v>
      </c>
      <c r="D51" s="9" t="s">
        <v>10</v>
      </c>
      <c r="E51" s="9">
        <v>117</v>
      </c>
      <c r="F51" s="9" t="s">
        <v>10</v>
      </c>
      <c r="G51" s="9">
        <v>237</v>
      </c>
      <c r="H51" s="9">
        <v>237</v>
      </c>
      <c r="I51" s="10">
        <v>1</v>
      </c>
      <c r="J51" s="11"/>
    </row>
    <row r="52" ht="14" customHeight="1" spans="1:10">
      <c r="A52" s="8" t="str">
        <f>"202311"</f>
        <v>202311</v>
      </c>
      <c r="B52" s="8" t="str">
        <f>"23085023809"</f>
        <v>23085023809</v>
      </c>
      <c r="C52" s="9">
        <v>111</v>
      </c>
      <c r="D52" s="9" t="s">
        <v>10</v>
      </c>
      <c r="E52" s="9">
        <v>120.5</v>
      </c>
      <c r="F52" s="9" t="s">
        <v>10</v>
      </c>
      <c r="G52" s="9">
        <v>231.5</v>
      </c>
      <c r="H52" s="9">
        <v>231.5</v>
      </c>
      <c r="I52" s="10">
        <v>2</v>
      </c>
      <c r="J52" s="11"/>
    </row>
    <row r="53" ht="14" customHeight="1" spans="1:10">
      <c r="A53" s="8" t="str">
        <f>"202311"</f>
        <v>202311</v>
      </c>
      <c r="B53" s="8" t="str">
        <f>"23085024105"</f>
        <v>23085024105</v>
      </c>
      <c r="C53" s="9">
        <v>111</v>
      </c>
      <c r="D53" s="9" t="s">
        <v>10</v>
      </c>
      <c r="E53" s="9">
        <v>117</v>
      </c>
      <c r="F53" s="9" t="s">
        <v>10</v>
      </c>
      <c r="G53" s="9">
        <v>228</v>
      </c>
      <c r="H53" s="9">
        <v>228</v>
      </c>
      <c r="I53" s="10">
        <v>3</v>
      </c>
      <c r="J53" s="11"/>
    </row>
    <row r="54" ht="14" customHeight="1" spans="1:10">
      <c r="A54" s="8" t="str">
        <f>"202311"</f>
        <v>202311</v>
      </c>
      <c r="B54" s="8" t="str">
        <f>"23085024019"</f>
        <v>23085024019</v>
      </c>
      <c r="C54" s="9">
        <v>109.5</v>
      </c>
      <c r="D54" s="9" t="s">
        <v>10</v>
      </c>
      <c r="E54" s="9">
        <v>118.5</v>
      </c>
      <c r="F54" s="9" t="s">
        <v>10</v>
      </c>
      <c r="G54" s="9">
        <v>228</v>
      </c>
      <c r="H54" s="9">
        <v>228</v>
      </c>
      <c r="I54" s="10">
        <v>3</v>
      </c>
      <c r="J54" s="11"/>
    </row>
    <row r="55" ht="14" customHeight="1" spans="1:10">
      <c r="A55" s="8" t="str">
        <f>"202312"</f>
        <v>202312</v>
      </c>
      <c r="B55" s="8" t="str">
        <f>"23085030513"</f>
        <v>23085030513</v>
      </c>
      <c r="C55" s="9">
        <v>130.5</v>
      </c>
      <c r="D55" s="9" t="s">
        <v>10</v>
      </c>
      <c r="E55" s="9">
        <v>115.5</v>
      </c>
      <c r="F55" s="9" t="s">
        <v>10</v>
      </c>
      <c r="G55" s="9">
        <v>246</v>
      </c>
      <c r="H55" s="9">
        <v>246</v>
      </c>
      <c r="I55" s="10">
        <v>1</v>
      </c>
      <c r="J55" s="11"/>
    </row>
    <row r="56" ht="14" customHeight="1" spans="1:10">
      <c r="A56" s="8" t="str">
        <f>"202312"</f>
        <v>202312</v>
      </c>
      <c r="B56" s="8" t="str">
        <f>"23085030318"</f>
        <v>23085030318</v>
      </c>
      <c r="C56" s="9">
        <v>123</v>
      </c>
      <c r="D56" s="9" t="s">
        <v>10</v>
      </c>
      <c r="E56" s="9">
        <v>118.5</v>
      </c>
      <c r="F56" s="9" t="s">
        <v>10</v>
      </c>
      <c r="G56" s="9">
        <v>241.5</v>
      </c>
      <c r="H56" s="9">
        <v>241.5</v>
      </c>
      <c r="I56" s="10">
        <v>2</v>
      </c>
      <c r="J56" s="11"/>
    </row>
    <row r="57" ht="14" customHeight="1" spans="1:10">
      <c r="A57" s="8" t="str">
        <f>"202312"</f>
        <v>202312</v>
      </c>
      <c r="B57" s="8" t="str">
        <f>"23085024202"</f>
        <v>23085024202</v>
      </c>
      <c r="C57" s="9">
        <v>124.5</v>
      </c>
      <c r="D57" s="9" t="s">
        <v>10</v>
      </c>
      <c r="E57" s="9">
        <v>114.5</v>
      </c>
      <c r="F57" s="9" t="s">
        <v>10</v>
      </c>
      <c r="G57" s="9">
        <v>239</v>
      </c>
      <c r="H57" s="9">
        <v>239</v>
      </c>
      <c r="I57" s="10">
        <v>3</v>
      </c>
      <c r="J57" s="11"/>
    </row>
    <row r="58" s="1" customFormat="1" spans="1:10">
      <c r="A58" s="8" t="str">
        <f>"202313"</f>
        <v>202313</v>
      </c>
      <c r="B58" s="8" t="str">
        <f>"23085030617"</f>
        <v>23085030617</v>
      </c>
      <c r="C58" s="9">
        <v>126</v>
      </c>
      <c r="D58" s="9" t="s">
        <v>10</v>
      </c>
      <c r="E58" s="9">
        <v>114</v>
      </c>
      <c r="F58" s="9" t="s">
        <v>10</v>
      </c>
      <c r="G58" s="9">
        <v>240</v>
      </c>
      <c r="H58" s="9">
        <v>240</v>
      </c>
      <c r="I58" s="10">
        <v>1</v>
      </c>
      <c r="J58" s="11"/>
    </row>
    <row r="59" s="1" customFormat="1" spans="1:10">
      <c r="A59" s="8" t="str">
        <f>"202313"</f>
        <v>202313</v>
      </c>
      <c r="B59" s="8" t="str">
        <f>"23085030519"</f>
        <v>23085030519</v>
      </c>
      <c r="C59" s="9">
        <v>121.5</v>
      </c>
      <c r="D59" s="9" t="s">
        <v>10</v>
      </c>
      <c r="E59" s="9">
        <v>117</v>
      </c>
      <c r="F59" s="9" t="s">
        <v>10</v>
      </c>
      <c r="G59" s="9">
        <v>238.5</v>
      </c>
      <c r="H59" s="9">
        <v>238.5</v>
      </c>
      <c r="I59" s="10">
        <v>2</v>
      </c>
      <c r="J59" s="11"/>
    </row>
    <row r="60" s="1" customFormat="1" spans="1:10">
      <c r="A60" s="8" t="str">
        <f>"202313"</f>
        <v>202313</v>
      </c>
      <c r="B60" s="8" t="str">
        <f>"23085030623"</f>
        <v>23085030623</v>
      </c>
      <c r="C60" s="9">
        <v>127.5</v>
      </c>
      <c r="D60" s="9" t="s">
        <v>10</v>
      </c>
      <c r="E60" s="9">
        <v>110.5</v>
      </c>
      <c r="F60" s="9" t="s">
        <v>10</v>
      </c>
      <c r="G60" s="9">
        <v>238</v>
      </c>
      <c r="H60" s="9">
        <v>238</v>
      </c>
      <c r="I60" s="10">
        <v>3</v>
      </c>
      <c r="J60" s="11"/>
    </row>
    <row r="61" s="1" customFormat="1" spans="1:10">
      <c r="A61" s="8" t="str">
        <f>"202314"</f>
        <v>202314</v>
      </c>
      <c r="B61" s="8" t="str">
        <f>"23085030730"</f>
        <v>23085030730</v>
      </c>
      <c r="C61" s="9">
        <v>118.5</v>
      </c>
      <c r="D61" s="9" t="s">
        <v>10</v>
      </c>
      <c r="E61" s="9">
        <v>120</v>
      </c>
      <c r="F61" s="9" t="s">
        <v>10</v>
      </c>
      <c r="G61" s="9">
        <v>238.5</v>
      </c>
      <c r="H61" s="9">
        <v>238.5</v>
      </c>
      <c r="I61" s="10">
        <v>1</v>
      </c>
      <c r="J61" s="11"/>
    </row>
    <row r="62" s="1" customFormat="1" spans="1:10">
      <c r="A62" s="8" t="str">
        <f>"202314"</f>
        <v>202314</v>
      </c>
      <c r="B62" s="8" t="str">
        <f>"23085030723"</f>
        <v>23085030723</v>
      </c>
      <c r="C62" s="9">
        <v>111</v>
      </c>
      <c r="D62" s="9" t="s">
        <v>10</v>
      </c>
      <c r="E62" s="9">
        <v>119</v>
      </c>
      <c r="F62" s="9" t="s">
        <v>10</v>
      </c>
      <c r="G62" s="9">
        <v>230</v>
      </c>
      <c r="H62" s="9">
        <v>230</v>
      </c>
      <c r="I62" s="10">
        <v>2</v>
      </c>
      <c r="J62" s="11"/>
    </row>
    <row r="63" s="1" customFormat="1" spans="1:10">
      <c r="A63" s="8" t="str">
        <f>"202314"</f>
        <v>202314</v>
      </c>
      <c r="B63" s="8" t="str">
        <f>"23085030718"</f>
        <v>23085030718</v>
      </c>
      <c r="C63" s="9">
        <v>109.5</v>
      </c>
      <c r="D63" s="9" t="s">
        <v>10</v>
      </c>
      <c r="E63" s="9">
        <v>112.5</v>
      </c>
      <c r="F63" s="9" t="s">
        <v>10</v>
      </c>
      <c r="G63" s="9">
        <v>222</v>
      </c>
      <c r="H63" s="9">
        <v>222</v>
      </c>
      <c r="I63" s="10">
        <v>3</v>
      </c>
      <c r="J63" s="11"/>
    </row>
    <row r="64" s="1" customFormat="1" spans="1:10">
      <c r="A64" s="8" t="str">
        <f>"202314"</f>
        <v>202314</v>
      </c>
      <c r="B64" s="8" t="str">
        <f>"23085030724"</f>
        <v>23085030724</v>
      </c>
      <c r="C64" s="9">
        <v>97.5</v>
      </c>
      <c r="D64" s="9" t="s">
        <v>10</v>
      </c>
      <c r="E64" s="9">
        <v>124.5</v>
      </c>
      <c r="F64" s="9" t="s">
        <v>10</v>
      </c>
      <c r="G64" s="9">
        <v>222</v>
      </c>
      <c r="H64" s="9">
        <v>222</v>
      </c>
      <c r="I64" s="10">
        <v>3</v>
      </c>
      <c r="J64" s="11"/>
    </row>
    <row r="65" s="1" customFormat="1" spans="1:10">
      <c r="A65" s="8" t="str">
        <f>"202315"</f>
        <v>202315</v>
      </c>
      <c r="B65" s="8" t="str">
        <f>"23085031113"</f>
        <v>23085031113</v>
      </c>
      <c r="C65" s="9">
        <v>127.5</v>
      </c>
      <c r="D65" s="9" t="s">
        <v>10</v>
      </c>
      <c r="E65" s="9">
        <v>118</v>
      </c>
      <c r="F65" s="9" t="s">
        <v>10</v>
      </c>
      <c r="G65" s="9">
        <v>245.5</v>
      </c>
      <c r="H65" s="9">
        <v>245.5</v>
      </c>
      <c r="I65" s="10">
        <v>1</v>
      </c>
      <c r="J65" s="11"/>
    </row>
    <row r="66" s="1" customFormat="1" spans="1:10">
      <c r="A66" s="8" t="str">
        <f>"202315"</f>
        <v>202315</v>
      </c>
      <c r="B66" s="8" t="str">
        <f>"23085030812"</f>
        <v>23085030812</v>
      </c>
      <c r="C66" s="9">
        <v>117</v>
      </c>
      <c r="D66" s="9" t="s">
        <v>10</v>
      </c>
      <c r="E66" s="9">
        <v>125</v>
      </c>
      <c r="F66" s="9" t="s">
        <v>10</v>
      </c>
      <c r="G66" s="9">
        <v>242</v>
      </c>
      <c r="H66" s="9">
        <v>242</v>
      </c>
      <c r="I66" s="10">
        <v>2</v>
      </c>
      <c r="J66" s="11"/>
    </row>
    <row r="67" s="1" customFormat="1" spans="1:10">
      <c r="A67" s="8" t="str">
        <f>"202315"</f>
        <v>202315</v>
      </c>
      <c r="B67" s="8" t="str">
        <f>"23085030817"</f>
        <v>23085030817</v>
      </c>
      <c r="C67" s="9">
        <v>117</v>
      </c>
      <c r="D67" s="9" t="s">
        <v>10</v>
      </c>
      <c r="E67" s="9">
        <v>120.5</v>
      </c>
      <c r="F67" s="9" t="s">
        <v>10</v>
      </c>
      <c r="G67" s="9">
        <v>237.5</v>
      </c>
      <c r="H67" s="9">
        <v>237.5</v>
      </c>
      <c r="I67" s="10">
        <v>3</v>
      </c>
      <c r="J67" s="11"/>
    </row>
    <row r="68" s="1" customFormat="1" spans="1:10">
      <c r="A68" s="8" t="str">
        <f>"202316"</f>
        <v>202316</v>
      </c>
      <c r="B68" s="8" t="str">
        <f>"23085031808"</f>
        <v>23085031808</v>
      </c>
      <c r="C68" s="9">
        <v>124.5</v>
      </c>
      <c r="D68" s="9" t="s">
        <v>10</v>
      </c>
      <c r="E68" s="9">
        <v>116</v>
      </c>
      <c r="F68" s="9" t="s">
        <v>10</v>
      </c>
      <c r="G68" s="9">
        <v>240.5</v>
      </c>
      <c r="H68" s="9">
        <v>240.5</v>
      </c>
      <c r="I68" s="10">
        <v>1</v>
      </c>
      <c r="J68" s="11"/>
    </row>
    <row r="69" s="1" customFormat="1" spans="1:10">
      <c r="A69" s="8" t="str">
        <f>"202316"</f>
        <v>202316</v>
      </c>
      <c r="B69" s="8" t="str">
        <f>"23085031224"</f>
        <v>23085031224</v>
      </c>
      <c r="C69" s="9">
        <v>115.5</v>
      </c>
      <c r="D69" s="9" t="s">
        <v>10</v>
      </c>
      <c r="E69" s="9">
        <v>122.5</v>
      </c>
      <c r="F69" s="9" t="s">
        <v>10</v>
      </c>
      <c r="G69" s="9">
        <v>238</v>
      </c>
      <c r="H69" s="9">
        <v>238</v>
      </c>
      <c r="I69" s="10">
        <v>2</v>
      </c>
      <c r="J69" s="11"/>
    </row>
    <row r="70" s="1" customFormat="1" spans="1:10">
      <c r="A70" s="8" t="str">
        <f>"202316"</f>
        <v>202316</v>
      </c>
      <c r="B70" s="8" t="str">
        <f>"23085031426"</f>
        <v>23085031426</v>
      </c>
      <c r="C70" s="9">
        <v>117</v>
      </c>
      <c r="D70" s="9" t="s">
        <v>10</v>
      </c>
      <c r="E70" s="9">
        <v>119</v>
      </c>
      <c r="F70" s="9" t="s">
        <v>10</v>
      </c>
      <c r="G70" s="9">
        <v>236</v>
      </c>
      <c r="H70" s="9">
        <v>236</v>
      </c>
      <c r="I70" s="10">
        <v>3</v>
      </c>
      <c r="J70" s="11"/>
    </row>
    <row r="71" s="1" customFormat="1" spans="1:10">
      <c r="A71" s="8" t="str">
        <f>"202316"</f>
        <v>202316</v>
      </c>
      <c r="B71" s="8" t="str">
        <f>"23085031423"</f>
        <v>23085031423</v>
      </c>
      <c r="C71" s="9">
        <v>121.5</v>
      </c>
      <c r="D71" s="9" t="s">
        <v>10</v>
      </c>
      <c r="E71" s="9">
        <v>114.5</v>
      </c>
      <c r="F71" s="9" t="s">
        <v>10</v>
      </c>
      <c r="G71" s="9">
        <v>236</v>
      </c>
      <c r="H71" s="9">
        <v>236</v>
      </c>
      <c r="I71" s="10">
        <v>3</v>
      </c>
      <c r="J71" s="11"/>
    </row>
    <row r="72" s="1" customFormat="1" spans="1:10">
      <c r="A72" s="8" t="str">
        <f>"202316"</f>
        <v>202316</v>
      </c>
      <c r="B72" s="8" t="str">
        <f>"23085031206"</f>
        <v>23085031206</v>
      </c>
      <c r="C72" s="9">
        <v>120</v>
      </c>
      <c r="D72" s="9" t="s">
        <v>10</v>
      </c>
      <c r="E72" s="9">
        <v>116</v>
      </c>
      <c r="F72" s="9" t="s">
        <v>10</v>
      </c>
      <c r="G72" s="9">
        <v>236</v>
      </c>
      <c r="H72" s="9">
        <v>236</v>
      </c>
      <c r="I72" s="10">
        <v>3</v>
      </c>
      <c r="J72" s="11"/>
    </row>
    <row r="73" s="1" customFormat="1" spans="1:10">
      <c r="A73" s="8" t="str">
        <f t="shared" ref="A73:A136" si="3">"202317"</f>
        <v>202317</v>
      </c>
      <c r="B73" s="8" t="str">
        <f>"23085032011"</f>
        <v>23085032011</v>
      </c>
      <c r="C73" s="9">
        <v>121.5</v>
      </c>
      <c r="D73" s="9" t="s">
        <v>10</v>
      </c>
      <c r="E73" s="9">
        <v>120</v>
      </c>
      <c r="F73" s="9" t="s">
        <v>10</v>
      </c>
      <c r="G73" s="9">
        <v>241.5</v>
      </c>
      <c r="H73" s="9">
        <v>241.5</v>
      </c>
      <c r="I73" s="10">
        <v>1</v>
      </c>
      <c r="J73" s="11"/>
    </row>
    <row r="74" s="1" customFormat="1" spans="1:10">
      <c r="A74" s="8" t="str">
        <f t="shared" si="3"/>
        <v>202317</v>
      </c>
      <c r="B74" s="8" t="str">
        <f>"23085032926"</f>
        <v>23085032926</v>
      </c>
      <c r="C74" s="9">
        <v>126</v>
      </c>
      <c r="D74" s="9" t="s">
        <v>10</v>
      </c>
      <c r="E74" s="9">
        <v>115</v>
      </c>
      <c r="F74" s="9" t="s">
        <v>10</v>
      </c>
      <c r="G74" s="9">
        <v>241</v>
      </c>
      <c r="H74" s="9">
        <v>241</v>
      </c>
      <c r="I74" s="10">
        <v>2</v>
      </c>
      <c r="J74" s="11"/>
    </row>
    <row r="75" s="1" customFormat="1" spans="1:10">
      <c r="A75" s="8" t="str">
        <f t="shared" si="3"/>
        <v>202317</v>
      </c>
      <c r="B75" s="8" t="str">
        <f>"23085032828"</f>
        <v>23085032828</v>
      </c>
      <c r="C75" s="9">
        <v>117</v>
      </c>
      <c r="D75" s="9" t="s">
        <v>10</v>
      </c>
      <c r="E75" s="9">
        <v>121.5</v>
      </c>
      <c r="F75" s="9" t="s">
        <v>10</v>
      </c>
      <c r="G75" s="9">
        <v>238.5</v>
      </c>
      <c r="H75" s="9">
        <v>238.5</v>
      </c>
      <c r="I75" s="10">
        <v>3</v>
      </c>
      <c r="J75" s="11"/>
    </row>
    <row r="76" s="1" customFormat="1" spans="1:10">
      <c r="A76" s="8" t="str">
        <f t="shared" si="3"/>
        <v>202317</v>
      </c>
      <c r="B76" s="8" t="str">
        <f>"23085034019"</f>
        <v>23085034019</v>
      </c>
      <c r="C76" s="9">
        <v>123</v>
      </c>
      <c r="D76" s="9" t="s">
        <v>10</v>
      </c>
      <c r="E76" s="9">
        <v>115</v>
      </c>
      <c r="F76" s="9" t="s">
        <v>10</v>
      </c>
      <c r="G76" s="9">
        <v>238</v>
      </c>
      <c r="H76" s="9">
        <v>238</v>
      </c>
      <c r="I76" s="10">
        <v>4</v>
      </c>
      <c r="J76" s="11"/>
    </row>
    <row r="77" s="1" customFormat="1" spans="1:10">
      <c r="A77" s="8" t="str">
        <f t="shared" si="3"/>
        <v>202317</v>
      </c>
      <c r="B77" s="8" t="str">
        <f>"23085032424"</f>
        <v>23085032424</v>
      </c>
      <c r="C77" s="9">
        <v>123</v>
      </c>
      <c r="D77" s="9" t="s">
        <v>10</v>
      </c>
      <c r="E77" s="9">
        <v>115</v>
      </c>
      <c r="F77" s="9" t="s">
        <v>10</v>
      </c>
      <c r="G77" s="9">
        <v>238</v>
      </c>
      <c r="H77" s="9">
        <v>238</v>
      </c>
      <c r="I77" s="10">
        <v>4</v>
      </c>
      <c r="J77" s="11"/>
    </row>
    <row r="78" s="1" customFormat="1" spans="1:10">
      <c r="A78" s="8" t="str">
        <f t="shared" si="3"/>
        <v>202317</v>
      </c>
      <c r="B78" s="8" t="str">
        <f>"23085040222"</f>
        <v>23085040222</v>
      </c>
      <c r="C78" s="9">
        <v>117</v>
      </c>
      <c r="D78" s="9" t="s">
        <v>10</v>
      </c>
      <c r="E78" s="9">
        <v>121</v>
      </c>
      <c r="F78" s="9" t="s">
        <v>10</v>
      </c>
      <c r="G78" s="9">
        <v>238</v>
      </c>
      <c r="H78" s="9">
        <v>238</v>
      </c>
      <c r="I78" s="10">
        <v>4</v>
      </c>
      <c r="J78" s="11"/>
    </row>
    <row r="79" s="1" customFormat="1" spans="1:10">
      <c r="A79" s="8" t="str">
        <f t="shared" si="3"/>
        <v>202317</v>
      </c>
      <c r="B79" s="8" t="str">
        <f>"23085031902"</f>
        <v>23085031902</v>
      </c>
      <c r="C79" s="9">
        <v>118.5</v>
      </c>
      <c r="D79" s="9" t="s">
        <v>10</v>
      </c>
      <c r="E79" s="9">
        <v>118.5</v>
      </c>
      <c r="F79" s="9" t="s">
        <v>10</v>
      </c>
      <c r="G79" s="9">
        <v>237</v>
      </c>
      <c r="H79" s="9">
        <v>237</v>
      </c>
      <c r="I79" s="10">
        <v>7</v>
      </c>
      <c r="J79" s="11"/>
    </row>
    <row r="80" s="1" customFormat="1" spans="1:10">
      <c r="A80" s="8" t="str">
        <f t="shared" si="3"/>
        <v>202317</v>
      </c>
      <c r="B80" s="8" t="str">
        <f>"23085032504"</f>
        <v>23085032504</v>
      </c>
      <c r="C80" s="9">
        <v>120</v>
      </c>
      <c r="D80" s="9" t="s">
        <v>10</v>
      </c>
      <c r="E80" s="9">
        <v>116.5</v>
      </c>
      <c r="F80" s="9" t="s">
        <v>10</v>
      </c>
      <c r="G80" s="9">
        <v>236.5</v>
      </c>
      <c r="H80" s="9">
        <v>236.5</v>
      </c>
      <c r="I80" s="10">
        <v>8</v>
      </c>
      <c r="J80" s="11"/>
    </row>
    <row r="81" s="1" customFormat="1" spans="1:10">
      <c r="A81" s="8" t="str">
        <f t="shared" si="3"/>
        <v>202317</v>
      </c>
      <c r="B81" s="8" t="str">
        <f>"23085040128"</f>
        <v>23085040128</v>
      </c>
      <c r="C81" s="9">
        <v>115.5</v>
      </c>
      <c r="D81" s="9" t="s">
        <v>10</v>
      </c>
      <c r="E81" s="9">
        <v>121</v>
      </c>
      <c r="F81" s="9" t="s">
        <v>10</v>
      </c>
      <c r="G81" s="9">
        <v>236.5</v>
      </c>
      <c r="H81" s="9">
        <v>236.5</v>
      </c>
      <c r="I81" s="10">
        <v>8</v>
      </c>
      <c r="J81" s="11"/>
    </row>
    <row r="82" s="1" customFormat="1" spans="1:10">
      <c r="A82" s="8" t="str">
        <f t="shared" si="3"/>
        <v>202317</v>
      </c>
      <c r="B82" s="8" t="str">
        <f>"23085040324"</f>
        <v>23085040324</v>
      </c>
      <c r="C82" s="9">
        <v>114</v>
      </c>
      <c r="D82" s="9" t="s">
        <v>10</v>
      </c>
      <c r="E82" s="9">
        <v>119.5</v>
      </c>
      <c r="F82" s="9" t="s">
        <v>10</v>
      </c>
      <c r="G82" s="9">
        <v>233.5</v>
      </c>
      <c r="H82" s="9">
        <v>233.5</v>
      </c>
      <c r="I82" s="10">
        <v>10</v>
      </c>
      <c r="J82" s="11"/>
    </row>
    <row r="83" s="1" customFormat="1" spans="1:10">
      <c r="A83" s="8" t="str">
        <f t="shared" si="3"/>
        <v>202317</v>
      </c>
      <c r="B83" s="8" t="str">
        <f>"23085033108"</f>
        <v>23085033108</v>
      </c>
      <c r="C83" s="9">
        <v>118.5</v>
      </c>
      <c r="D83" s="9" t="s">
        <v>10</v>
      </c>
      <c r="E83" s="9">
        <v>114.5</v>
      </c>
      <c r="F83" s="9" t="s">
        <v>10</v>
      </c>
      <c r="G83" s="9">
        <v>233</v>
      </c>
      <c r="H83" s="9">
        <v>233</v>
      </c>
      <c r="I83" s="10">
        <v>11</v>
      </c>
      <c r="J83" s="11"/>
    </row>
    <row r="84" s="1" customFormat="1" spans="1:10">
      <c r="A84" s="8" t="str">
        <f t="shared" si="3"/>
        <v>202317</v>
      </c>
      <c r="B84" s="8" t="str">
        <f>"23085033520"</f>
        <v>23085033520</v>
      </c>
      <c r="C84" s="9">
        <v>114</v>
      </c>
      <c r="D84" s="9" t="s">
        <v>10</v>
      </c>
      <c r="E84" s="9">
        <v>119</v>
      </c>
      <c r="F84" s="9" t="s">
        <v>10</v>
      </c>
      <c r="G84" s="9">
        <v>233</v>
      </c>
      <c r="H84" s="9">
        <v>233</v>
      </c>
      <c r="I84" s="10">
        <v>11</v>
      </c>
      <c r="J84" s="11"/>
    </row>
    <row r="85" s="1" customFormat="1" spans="1:10">
      <c r="A85" s="8" t="str">
        <f t="shared" si="3"/>
        <v>202317</v>
      </c>
      <c r="B85" s="8" t="str">
        <f>"23085033529"</f>
        <v>23085033529</v>
      </c>
      <c r="C85" s="9">
        <v>109.5</v>
      </c>
      <c r="D85" s="9" t="s">
        <v>10</v>
      </c>
      <c r="E85" s="9">
        <v>123</v>
      </c>
      <c r="F85" s="9" t="s">
        <v>10</v>
      </c>
      <c r="G85" s="9">
        <v>232.5</v>
      </c>
      <c r="H85" s="9">
        <v>232.5</v>
      </c>
      <c r="I85" s="10">
        <v>13</v>
      </c>
      <c r="J85" s="11"/>
    </row>
    <row r="86" s="1" customFormat="1" spans="1:10">
      <c r="A86" s="8" t="str">
        <f t="shared" si="3"/>
        <v>202317</v>
      </c>
      <c r="B86" s="8" t="str">
        <f>"23085033206"</f>
        <v>23085033206</v>
      </c>
      <c r="C86" s="9">
        <v>118.5</v>
      </c>
      <c r="D86" s="9" t="s">
        <v>10</v>
      </c>
      <c r="E86" s="9">
        <v>113.5</v>
      </c>
      <c r="F86" s="9" t="s">
        <v>10</v>
      </c>
      <c r="G86" s="9">
        <v>232</v>
      </c>
      <c r="H86" s="9">
        <v>232</v>
      </c>
      <c r="I86" s="10">
        <v>14</v>
      </c>
      <c r="J86" s="11"/>
    </row>
    <row r="87" s="1" customFormat="1" spans="1:10">
      <c r="A87" s="8" t="str">
        <f t="shared" si="3"/>
        <v>202317</v>
      </c>
      <c r="B87" s="8" t="str">
        <f>"23085033716"</f>
        <v>23085033716</v>
      </c>
      <c r="C87" s="9">
        <v>114</v>
      </c>
      <c r="D87" s="9" t="s">
        <v>10</v>
      </c>
      <c r="E87" s="9">
        <v>117</v>
      </c>
      <c r="F87" s="9" t="s">
        <v>10</v>
      </c>
      <c r="G87" s="9">
        <v>231</v>
      </c>
      <c r="H87" s="9">
        <v>231</v>
      </c>
      <c r="I87" s="10">
        <v>15</v>
      </c>
      <c r="J87" s="11"/>
    </row>
    <row r="88" s="1" customFormat="1" spans="1:10">
      <c r="A88" s="8" t="str">
        <f t="shared" si="3"/>
        <v>202317</v>
      </c>
      <c r="B88" s="8" t="str">
        <f>"23085034005"</f>
        <v>23085034005</v>
      </c>
      <c r="C88" s="9">
        <v>123</v>
      </c>
      <c r="D88" s="9" t="s">
        <v>10</v>
      </c>
      <c r="E88" s="9">
        <v>107.5</v>
      </c>
      <c r="F88" s="9" t="s">
        <v>10</v>
      </c>
      <c r="G88" s="9">
        <v>230.5</v>
      </c>
      <c r="H88" s="9">
        <v>230.5</v>
      </c>
      <c r="I88" s="10">
        <v>16</v>
      </c>
      <c r="J88" s="11"/>
    </row>
    <row r="89" s="1" customFormat="1" spans="1:10">
      <c r="A89" s="8" t="str">
        <f t="shared" si="3"/>
        <v>202317</v>
      </c>
      <c r="B89" s="8" t="str">
        <f>"23085032514"</f>
        <v>23085032514</v>
      </c>
      <c r="C89" s="9">
        <v>111</v>
      </c>
      <c r="D89" s="9" t="s">
        <v>10</v>
      </c>
      <c r="E89" s="9">
        <v>119.5</v>
      </c>
      <c r="F89" s="9" t="s">
        <v>10</v>
      </c>
      <c r="G89" s="9">
        <v>230.5</v>
      </c>
      <c r="H89" s="9">
        <v>230.5</v>
      </c>
      <c r="I89" s="10">
        <v>16</v>
      </c>
      <c r="J89" s="11"/>
    </row>
    <row r="90" s="1" customFormat="1" spans="1:10">
      <c r="A90" s="8" t="str">
        <f t="shared" si="3"/>
        <v>202317</v>
      </c>
      <c r="B90" s="8" t="str">
        <f>"23085040503"</f>
        <v>23085040503</v>
      </c>
      <c r="C90" s="9">
        <v>115.5</v>
      </c>
      <c r="D90" s="9" t="s">
        <v>10</v>
      </c>
      <c r="E90" s="9">
        <v>115</v>
      </c>
      <c r="F90" s="9" t="s">
        <v>10</v>
      </c>
      <c r="G90" s="9">
        <v>230.5</v>
      </c>
      <c r="H90" s="9">
        <v>230.5</v>
      </c>
      <c r="I90" s="10">
        <v>16</v>
      </c>
      <c r="J90" s="11"/>
    </row>
    <row r="91" s="1" customFormat="1" spans="1:10">
      <c r="A91" s="8" t="str">
        <f t="shared" si="3"/>
        <v>202317</v>
      </c>
      <c r="B91" s="8" t="str">
        <f>"23085032802"</f>
        <v>23085032802</v>
      </c>
      <c r="C91" s="9">
        <v>114</v>
      </c>
      <c r="D91" s="9" t="s">
        <v>10</v>
      </c>
      <c r="E91" s="9">
        <v>116</v>
      </c>
      <c r="F91" s="9" t="s">
        <v>10</v>
      </c>
      <c r="G91" s="9">
        <v>230</v>
      </c>
      <c r="H91" s="9">
        <v>230</v>
      </c>
      <c r="I91" s="10">
        <v>19</v>
      </c>
      <c r="J91" s="11"/>
    </row>
    <row r="92" s="1" customFormat="1" spans="1:10">
      <c r="A92" s="8" t="str">
        <f t="shared" si="3"/>
        <v>202317</v>
      </c>
      <c r="B92" s="8" t="str">
        <f>"23085032030"</f>
        <v>23085032030</v>
      </c>
      <c r="C92" s="9">
        <v>108</v>
      </c>
      <c r="D92" s="9" t="s">
        <v>10</v>
      </c>
      <c r="E92" s="9">
        <v>121.5</v>
      </c>
      <c r="F92" s="9" t="s">
        <v>10</v>
      </c>
      <c r="G92" s="9">
        <v>229.5</v>
      </c>
      <c r="H92" s="9">
        <v>229.5</v>
      </c>
      <c r="I92" s="10">
        <v>20</v>
      </c>
      <c r="J92" s="11"/>
    </row>
    <row r="93" s="1" customFormat="1" spans="1:10">
      <c r="A93" s="8" t="str">
        <f t="shared" si="3"/>
        <v>202317</v>
      </c>
      <c r="B93" s="8" t="str">
        <f>"23085033801"</f>
        <v>23085033801</v>
      </c>
      <c r="C93" s="9">
        <v>112.5</v>
      </c>
      <c r="D93" s="9" t="s">
        <v>10</v>
      </c>
      <c r="E93" s="9">
        <v>117</v>
      </c>
      <c r="F93" s="9" t="s">
        <v>10</v>
      </c>
      <c r="G93" s="9">
        <v>229.5</v>
      </c>
      <c r="H93" s="9">
        <v>229.5</v>
      </c>
      <c r="I93" s="10">
        <v>20</v>
      </c>
      <c r="J93" s="11"/>
    </row>
    <row r="94" s="1" customFormat="1" spans="1:10">
      <c r="A94" s="8" t="str">
        <f t="shared" si="3"/>
        <v>202317</v>
      </c>
      <c r="B94" s="8" t="str">
        <f>"23085033728"</f>
        <v>23085033728</v>
      </c>
      <c r="C94" s="9">
        <v>111</v>
      </c>
      <c r="D94" s="9">
        <v>2</v>
      </c>
      <c r="E94" s="9">
        <v>114.5</v>
      </c>
      <c r="F94" s="9">
        <v>2</v>
      </c>
      <c r="G94" s="9">
        <v>225.5</v>
      </c>
      <c r="H94" s="9">
        <v>229.5</v>
      </c>
      <c r="I94" s="10">
        <v>20</v>
      </c>
      <c r="J94" s="11"/>
    </row>
    <row r="95" s="1" customFormat="1" spans="1:10">
      <c r="A95" s="8" t="str">
        <f t="shared" si="3"/>
        <v>202317</v>
      </c>
      <c r="B95" s="8" t="str">
        <f>"23085033215"</f>
        <v>23085033215</v>
      </c>
      <c r="C95" s="9">
        <v>111</v>
      </c>
      <c r="D95" s="9" t="s">
        <v>10</v>
      </c>
      <c r="E95" s="9">
        <v>118</v>
      </c>
      <c r="F95" s="9" t="s">
        <v>10</v>
      </c>
      <c r="G95" s="9">
        <v>229</v>
      </c>
      <c r="H95" s="9">
        <v>229</v>
      </c>
      <c r="I95" s="10">
        <v>23</v>
      </c>
      <c r="J95" s="11"/>
    </row>
    <row r="96" s="1" customFormat="1" spans="1:10">
      <c r="A96" s="8" t="str">
        <f t="shared" si="3"/>
        <v>202317</v>
      </c>
      <c r="B96" s="8" t="str">
        <f>"23085032104"</f>
        <v>23085032104</v>
      </c>
      <c r="C96" s="9">
        <v>111</v>
      </c>
      <c r="D96" s="9" t="s">
        <v>10</v>
      </c>
      <c r="E96" s="9">
        <v>117.5</v>
      </c>
      <c r="F96" s="9" t="s">
        <v>10</v>
      </c>
      <c r="G96" s="9">
        <v>228.5</v>
      </c>
      <c r="H96" s="9">
        <v>228.5</v>
      </c>
      <c r="I96" s="10">
        <v>24</v>
      </c>
      <c r="J96" s="11"/>
    </row>
    <row r="97" s="1" customFormat="1" spans="1:10">
      <c r="A97" s="8" t="str">
        <f t="shared" si="3"/>
        <v>202317</v>
      </c>
      <c r="B97" s="8" t="str">
        <f>"23085032019"</f>
        <v>23085032019</v>
      </c>
      <c r="C97" s="9">
        <v>106.5</v>
      </c>
      <c r="D97" s="9" t="s">
        <v>10</v>
      </c>
      <c r="E97" s="9">
        <v>122</v>
      </c>
      <c r="F97" s="9" t="s">
        <v>10</v>
      </c>
      <c r="G97" s="9">
        <v>228.5</v>
      </c>
      <c r="H97" s="9">
        <v>228.5</v>
      </c>
      <c r="I97" s="10">
        <v>24</v>
      </c>
      <c r="J97" s="11"/>
    </row>
    <row r="98" s="1" customFormat="1" spans="1:10">
      <c r="A98" s="8" t="str">
        <f t="shared" si="3"/>
        <v>202317</v>
      </c>
      <c r="B98" s="8" t="str">
        <f>"23085032118"</f>
        <v>23085032118</v>
      </c>
      <c r="C98" s="9">
        <v>115.5</v>
      </c>
      <c r="D98" s="9" t="s">
        <v>10</v>
      </c>
      <c r="E98" s="9">
        <v>113</v>
      </c>
      <c r="F98" s="9" t="s">
        <v>10</v>
      </c>
      <c r="G98" s="9">
        <v>228.5</v>
      </c>
      <c r="H98" s="9">
        <v>228.5</v>
      </c>
      <c r="I98" s="10">
        <v>24</v>
      </c>
      <c r="J98" s="11"/>
    </row>
    <row r="99" s="1" customFormat="1" spans="1:10">
      <c r="A99" s="8" t="str">
        <f t="shared" si="3"/>
        <v>202317</v>
      </c>
      <c r="B99" s="8" t="str">
        <f>"23085032925"</f>
        <v>23085032925</v>
      </c>
      <c r="C99" s="9">
        <v>111</v>
      </c>
      <c r="D99" s="9" t="s">
        <v>10</v>
      </c>
      <c r="E99" s="9">
        <v>117</v>
      </c>
      <c r="F99" s="9" t="s">
        <v>10</v>
      </c>
      <c r="G99" s="9">
        <v>228</v>
      </c>
      <c r="H99" s="9">
        <v>228</v>
      </c>
      <c r="I99" s="10">
        <v>27</v>
      </c>
      <c r="J99" s="11"/>
    </row>
    <row r="100" s="1" customFormat="1" spans="1:10">
      <c r="A100" s="8" t="str">
        <f t="shared" si="3"/>
        <v>202317</v>
      </c>
      <c r="B100" s="8" t="str">
        <f>"23085032122"</f>
        <v>23085032122</v>
      </c>
      <c r="C100" s="9">
        <v>114</v>
      </c>
      <c r="D100" s="9" t="s">
        <v>10</v>
      </c>
      <c r="E100" s="9">
        <v>114</v>
      </c>
      <c r="F100" s="9" t="s">
        <v>10</v>
      </c>
      <c r="G100" s="9">
        <v>228</v>
      </c>
      <c r="H100" s="9">
        <v>228</v>
      </c>
      <c r="I100" s="10">
        <v>27</v>
      </c>
      <c r="J100" s="11"/>
    </row>
    <row r="101" s="1" customFormat="1" spans="1:10">
      <c r="A101" s="8" t="str">
        <f t="shared" ref="A101:A164" si="4">"202318"</f>
        <v>202318</v>
      </c>
      <c r="B101" s="8" t="str">
        <f>"23085041513"</f>
        <v>23085041513</v>
      </c>
      <c r="C101" s="9">
        <v>124.5</v>
      </c>
      <c r="D101" s="9" t="s">
        <v>10</v>
      </c>
      <c r="E101" s="9">
        <v>115</v>
      </c>
      <c r="F101" s="9" t="s">
        <v>10</v>
      </c>
      <c r="G101" s="9">
        <v>239.5</v>
      </c>
      <c r="H101" s="9">
        <v>239.5</v>
      </c>
      <c r="I101" s="10">
        <v>1</v>
      </c>
      <c r="J101" s="11"/>
    </row>
    <row r="102" s="1" customFormat="1" spans="1:10">
      <c r="A102" s="8" t="str">
        <f t="shared" si="4"/>
        <v>202318</v>
      </c>
      <c r="B102" s="8" t="str">
        <f>"23085042029"</f>
        <v>23085042029</v>
      </c>
      <c r="C102" s="9">
        <v>120</v>
      </c>
      <c r="D102" s="9" t="s">
        <v>10</v>
      </c>
      <c r="E102" s="9">
        <v>118.5</v>
      </c>
      <c r="F102" s="9" t="s">
        <v>10</v>
      </c>
      <c r="G102" s="9">
        <v>238.5</v>
      </c>
      <c r="H102" s="9">
        <v>238.5</v>
      </c>
      <c r="I102" s="10">
        <v>2</v>
      </c>
      <c r="J102" s="11"/>
    </row>
    <row r="103" s="1" customFormat="1" spans="1:10">
      <c r="A103" s="8" t="str">
        <f t="shared" si="4"/>
        <v>202318</v>
      </c>
      <c r="B103" s="8" t="str">
        <f>"23085040910"</f>
        <v>23085040910</v>
      </c>
      <c r="C103" s="9">
        <v>124.5</v>
      </c>
      <c r="D103" s="9" t="s">
        <v>10</v>
      </c>
      <c r="E103" s="9">
        <v>114</v>
      </c>
      <c r="F103" s="9" t="s">
        <v>10</v>
      </c>
      <c r="G103" s="9">
        <v>238.5</v>
      </c>
      <c r="H103" s="9">
        <v>238.5</v>
      </c>
      <c r="I103" s="10">
        <v>2</v>
      </c>
      <c r="J103" s="11"/>
    </row>
    <row r="104" s="1" customFormat="1" spans="1:10">
      <c r="A104" s="8" t="str">
        <f t="shared" si="4"/>
        <v>202318</v>
      </c>
      <c r="B104" s="8" t="str">
        <f>"23085042124"</f>
        <v>23085042124</v>
      </c>
      <c r="C104" s="9">
        <v>118.5</v>
      </c>
      <c r="D104" s="9" t="s">
        <v>10</v>
      </c>
      <c r="E104" s="9">
        <v>119.5</v>
      </c>
      <c r="F104" s="9" t="s">
        <v>10</v>
      </c>
      <c r="G104" s="9">
        <v>238</v>
      </c>
      <c r="H104" s="9">
        <v>238</v>
      </c>
      <c r="I104" s="10">
        <v>4</v>
      </c>
      <c r="J104" s="11"/>
    </row>
    <row r="105" s="1" customFormat="1" spans="1:10">
      <c r="A105" s="8" t="str">
        <f t="shared" si="4"/>
        <v>202318</v>
      </c>
      <c r="B105" s="8" t="str">
        <f>"23085041419"</f>
        <v>23085041419</v>
      </c>
      <c r="C105" s="9">
        <v>120</v>
      </c>
      <c r="D105" s="9" t="s">
        <v>10</v>
      </c>
      <c r="E105" s="9">
        <v>117</v>
      </c>
      <c r="F105" s="9" t="s">
        <v>10</v>
      </c>
      <c r="G105" s="9">
        <v>237</v>
      </c>
      <c r="H105" s="9">
        <v>237</v>
      </c>
      <c r="I105" s="10">
        <v>5</v>
      </c>
      <c r="J105" s="11"/>
    </row>
    <row r="106" s="1" customFormat="1" spans="1:10">
      <c r="A106" s="8" t="str">
        <f t="shared" si="4"/>
        <v>202318</v>
      </c>
      <c r="B106" s="8" t="str">
        <f>"23085041117"</f>
        <v>23085041117</v>
      </c>
      <c r="C106" s="9">
        <v>112.5</v>
      </c>
      <c r="D106" s="9" t="s">
        <v>10</v>
      </c>
      <c r="E106" s="9">
        <v>123.5</v>
      </c>
      <c r="F106" s="9" t="s">
        <v>10</v>
      </c>
      <c r="G106" s="9">
        <v>236</v>
      </c>
      <c r="H106" s="9">
        <v>236</v>
      </c>
      <c r="I106" s="10">
        <v>6</v>
      </c>
      <c r="J106" s="11"/>
    </row>
    <row r="107" s="1" customFormat="1" spans="1:10">
      <c r="A107" s="8" t="str">
        <f t="shared" si="4"/>
        <v>202318</v>
      </c>
      <c r="B107" s="8" t="str">
        <f>"23085043016"</f>
        <v>23085043016</v>
      </c>
      <c r="C107" s="9">
        <v>109.5</v>
      </c>
      <c r="D107" s="9">
        <v>2</v>
      </c>
      <c r="E107" s="9">
        <v>122.5</v>
      </c>
      <c r="F107" s="9">
        <v>2</v>
      </c>
      <c r="G107" s="9">
        <v>232</v>
      </c>
      <c r="H107" s="9">
        <v>236</v>
      </c>
      <c r="I107" s="10">
        <v>6</v>
      </c>
      <c r="J107" s="11"/>
    </row>
    <row r="108" s="1" customFormat="1" spans="1:10">
      <c r="A108" s="8" t="str">
        <f t="shared" si="4"/>
        <v>202318</v>
      </c>
      <c r="B108" s="8" t="str">
        <f>"23085041001"</f>
        <v>23085041001</v>
      </c>
      <c r="C108" s="9">
        <v>123</v>
      </c>
      <c r="D108" s="9" t="s">
        <v>10</v>
      </c>
      <c r="E108" s="9">
        <v>112</v>
      </c>
      <c r="F108" s="9" t="s">
        <v>10</v>
      </c>
      <c r="G108" s="9">
        <v>235</v>
      </c>
      <c r="H108" s="9">
        <v>235</v>
      </c>
      <c r="I108" s="10">
        <v>8</v>
      </c>
      <c r="J108" s="11"/>
    </row>
    <row r="109" s="1" customFormat="1" spans="1:10">
      <c r="A109" s="8" t="str">
        <f t="shared" si="4"/>
        <v>202318</v>
      </c>
      <c r="B109" s="8" t="str">
        <f>"23085040726"</f>
        <v>23085040726</v>
      </c>
      <c r="C109" s="9">
        <v>112.5</v>
      </c>
      <c r="D109" s="9" t="s">
        <v>10</v>
      </c>
      <c r="E109" s="9">
        <v>120.5</v>
      </c>
      <c r="F109" s="9" t="s">
        <v>10</v>
      </c>
      <c r="G109" s="9">
        <v>233</v>
      </c>
      <c r="H109" s="9">
        <v>233</v>
      </c>
      <c r="I109" s="10">
        <v>9</v>
      </c>
      <c r="J109" s="11"/>
    </row>
    <row r="110" s="1" customFormat="1" spans="1:10">
      <c r="A110" s="8" t="str">
        <f t="shared" si="4"/>
        <v>202318</v>
      </c>
      <c r="B110" s="8" t="str">
        <f>"23085042806"</f>
        <v>23085042806</v>
      </c>
      <c r="C110" s="9">
        <v>109.5</v>
      </c>
      <c r="D110" s="9" t="s">
        <v>10</v>
      </c>
      <c r="E110" s="9">
        <v>123.5</v>
      </c>
      <c r="F110" s="9" t="s">
        <v>10</v>
      </c>
      <c r="G110" s="9">
        <v>233</v>
      </c>
      <c r="H110" s="9">
        <v>233</v>
      </c>
      <c r="I110" s="10">
        <v>9</v>
      </c>
      <c r="J110" s="11"/>
    </row>
    <row r="111" s="1" customFormat="1" spans="1:10">
      <c r="A111" s="8" t="str">
        <f t="shared" si="4"/>
        <v>202318</v>
      </c>
      <c r="B111" s="8" t="str">
        <f>"23085041617"</f>
        <v>23085041617</v>
      </c>
      <c r="C111" s="9">
        <v>118.5</v>
      </c>
      <c r="D111" s="9" t="s">
        <v>10</v>
      </c>
      <c r="E111" s="9">
        <v>114.5</v>
      </c>
      <c r="F111" s="9" t="s">
        <v>10</v>
      </c>
      <c r="G111" s="9">
        <v>233</v>
      </c>
      <c r="H111" s="9">
        <v>233</v>
      </c>
      <c r="I111" s="10">
        <v>9</v>
      </c>
      <c r="J111" s="11"/>
    </row>
    <row r="112" s="1" customFormat="1" spans="1:10">
      <c r="A112" s="8" t="str">
        <f t="shared" si="4"/>
        <v>202318</v>
      </c>
      <c r="B112" s="8" t="str">
        <f>"23085041109"</f>
        <v>23085041109</v>
      </c>
      <c r="C112" s="9">
        <v>112.5</v>
      </c>
      <c r="D112" s="9" t="s">
        <v>10</v>
      </c>
      <c r="E112" s="9">
        <v>120.5</v>
      </c>
      <c r="F112" s="9" t="s">
        <v>10</v>
      </c>
      <c r="G112" s="9">
        <v>233</v>
      </c>
      <c r="H112" s="9">
        <v>233</v>
      </c>
      <c r="I112" s="10">
        <v>9</v>
      </c>
      <c r="J112" s="11"/>
    </row>
    <row r="113" s="1" customFormat="1" spans="1:10">
      <c r="A113" s="8" t="str">
        <f t="shared" si="4"/>
        <v>202318</v>
      </c>
      <c r="B113" s="8" t="str">
        <f>"23085042428"</f>
        <v>23085042428</v>
      </c>
      <c r="C113" s="9">
        <v>115.5</v>
      </c>
      <c r="D113" s="9" t="s">
        <v>10</v>
      </c>
      <c r="E113" s="9">
        <v>117</v>
      </c>
      <c r="F113" s="9" t="s">
        <v>10</v>
      </c>
      <c r="G113" s="9">
        <v>232.5</v>
      </c>
      <c r="H113" s="9">
        <v>232.5</v>
      </c>
      <c r="I113" s="10">
        <v>13</v>
      </c>
      <c r="J113" s="11"/>
    </row>
    <row r="114" s="1" customFormat="1" spans="1:10">
      <c r="A114" s="8" t="str">
        <f t="shared" si="4"/>
        <v>202318</v>
      </c>
      <c r="B114" s="8" t="str">
        <f>"23085042902"</f>
        <v>23085042902</v>
      </c>
      <c r="C114" s="9">
        <v>120</v>
      </c>
      <c r="D114" s="9" t="s">
        <v>10</v>
      </c>
      <c r="E114" s="9">
        <v>112.5</v>
      </c>
      <c r="F114" s="9" t="s">
        <v>10</v>
      </c>
      <c r="G114" s="9">
        <v>232.5</v>
      </c>
      <c r="H114" s="9">
        <v>232.5</v>
      </c>
      <c r="I114" s="10">
        <v>13</v>
      </c>
      <c r="J114" s="11"/>
    </row>
    <row r="115" s="1" customFormat="1" spans="1:10">
      <c r="A115" s="8" t="str">
        <f t="shared" si="4"/>
        <v>202318</v>
      </c>
      <c r="B115" s="8" t="str">
        <f>"23085043209"</f>
        <v>23085043209</v>
      </c>
      <c r="C115" s="9">
        <v>114</v>
      </c>
      <c r="D115" s="9" t="s">
        <v>10</v>
      </c>
      <c r="E115" s="9">
        <v>118.5</v>
      </c>
      <c r="F115" s="9" t="s">
        <v>10</v>
      </c>
      <c r="G115" s="9">
        <v>232.5</v>
      </c>
      <c r="H115" s="9">
        <v>232.5</v>
      </c>
      <c r="I115" s="10">
        <v>13</v>
      </c>
      <c r="J115" s="11"/>
    </row>
    <row r="116" s="1" customFormat="1" spans="1:10">
      <c r="A116" s="8" t="str">
        <f t="shared" si="4"/>
        <v>202318</v>
      </c>
      <c r="B116" s="8" t="str">
        <f>"23085043029"</f>
        <v>23085043029</v>
      </c>
      <c r="C116" s="9">
        <v>118.5</v>
      </c>
      <c r="D116" s="9" t="s">
        <v>10</v>
      </c>
      <c r="E116" s="9">
        <v>113.5</v>
      </c>
      <c r="F116" s="9" t="s">
        <v>10</v>
      </c>
      <c r="G116" s="9">
        <v>232</v>
      </c>
      <c r="H116" s="9">
        <v>232</v>
      </c>
      <c r="I116" s="10">
        <v>16</v>
      </c>
      <c r="J116" s="11"/>
    </row>
    <row r="117" s="1" customFormat="1" spans="1:10">
      <c r="A117" s="8" t="str">
        <f t="shared" si="4"/>
        <v>202318</v>
      </c>
      <c r="B117" s="8" t="str">
        <f>"23085041816"</f>
        <v>23085041816</v>
      </c>
      <c r="C117" s="9">
        <v>114</v>
      </c>
      <c r="D117" s="9" t="s">
        <v>10</v>
      </c>
      <c r="E117" s="9">
        <v>118</v>
      </c>
      <c r="F117" s="9" t="s">
        <v>10</v>
      </c>
      <c r="G117" s="9">
        <v>232</v>
      </c>
      <c r="H117" s="9">
        <v>232</v>
      </c>
      <c r="I117" s="10">
        <v>16</v>
      </c>
      <c r="J117" s="11"/>
    </row>
    <row r="118" s="1" customFormat="1" spans="1:10">
      <c r="A118" s="8" t="str">
        <f t="shared" si="4"/>
        <v>202318</v>
      </c>
      <c r="B118" s="8" t="str">
        <f>"23085040821"</f>
        <v>23085040821</v>
      </c>
      <c r="C118" s="9">
        <v>115.5</v>
      </c>
      <c r="D118" s="9" t="s">
        <v>10</v>
      </c>
      <c r="E118" s="9">
        <v>116.5</v>
      </c>
      <c r="F118" s="9" t="s">
        <v>10</v>
      </c>
      <c r="G118" s="9">
        <v>232</v>
      </c>
      <c r="H118" s="9">
        <v>232</v>
      </c>
      <c r="I118" s="10">
        <v>16</v>
      </c>
      <c r="J118" s="11"/>
    </row>
    <row r="119" s="1" customFormat="1" spans="1:10">
      <c r="A119" s="8" t="str">
        <f t="shared" si="4"/>
        <v>202318</v>
      </c>
      <c r="B119" s="8" t="str">
        <f>"23085040811"</f>
        <v>23085040811</v>
      </c>
      <c r="C119" s="9">
        <v>108</v>
      </c>
      <c r="D119" s="9" t="s">
        <v>10</v>
      </c>
      <c r="E119" s="9">
        <v>124</v>
      </c>
      <c r="F119" s="9" t="s">
        <v>10</v>
      </c>
      <c r="G119" s="9">
        <v>232</v>
      </c>
      <c r="H119" s="9">
        <v>232</v>
      </c>
      <c r="I119" s="10">
        <v>16</v>
      </c>
      <c r="J119" s="11"/>
    </row>
    <row r="120" s="1" customFormat="1" spans="1:10">
      <c r="A120" s="8" t="str">
        <f t="shared" si="4"/>
        <v>202318</v>
      </c>
      <c r="B120" s="8" t="str">
        <f>"23085043021"</f>
        <v>23085043021</v>
      </c>
      <c r="C120" s="9">
        <v>114</v>
      </c>
      <c r="D120" s="9" t="s">
        <v>10</v>
      </c>
      <c r="E120" s="9">
        <v>117.5</v>
      </c>
      <c r="F120" s="9" t="s">
        <v>10</v>
      </c>
      <c r="G120" s="9">
        <v>231.5</v>
      </c>
      <c r="H120" s="9">
        <v>231.5</v>
      </c>
      <c r="I120" s="10">
        <v>20</v>
      </c>
      <c r="J120" s="11"/>
    </row>
    <row r="121" s="1" customFormat="1" spans="1:10">
      <c r="A121" s="8" t="str">
        <f t="shared" si="4"/>
        <v>202318</v>
      </c>
      <c r="B121" s="8" t="str">
        <f>"23085042629"</f>
        <v>23085042629</v>
      </c>
      <c r="C121" s="9">
        <v>111</v>
      </c>
      <c r="D121" s="9" t="s">
        <v>10</v>
      </c>
      <c r="E121" s="9">
        <v>120.5</v>
      </c>
      <c r="F121" s="9" t="s">
        <v>10</v>
      </c>
      <c r="G121" s="9">
        <v>231.5</v>
      </c>
      <c r="H121" s="9">
        <v>231.5</v>
      </c>
      <c r="I121" s="10">
        <v>20</v>
      </c>
      <c r="J121" s="11"/>
    </row>
    <row r="122" s="1" customFormat="1" spans="1:10">
      <c r="A122" s="8" t="str">
        <f t="shared" si="4"/>
        <v>202318</v>
      </c>
      <c r="B122" s="8" t="str">
        <f>"23085043123"</f>
        <v>23085043123</v>
      </c>
      <c r="C122" s="9">
        <v>115.5</v>
      </c>
      <c r="D122" s="9" t="s">
        <v>10</v>
      </c>
      <c r="E122" s="9">
        <v>115.5</v>
      </c>
      <c r="F122" s="9" t="s">
        <v>10</v>
      </c>
      <c r="G122" s="9">
        <v>231</v>
      </c>
      <c r="H122" s="9">
        <v>231</v>
      </c>
      <c r="I122" s="10">
        <v>22</v>
      </c>
      <c r="J122" s="11"/>
    </row>
    <row r="123" s="1" customFormat="1" spans="1:10">
      <c r="A123" s="8" t="str">
        <f t="shared" si="4"/>
        <v>202318</v>
      </c>
      <c r="B123" s="8" t="str">
        <f>"23085042924"</f>
        <v>23085042924</v>
      </c>
      <c r="C123" s="9">
        <v>124.5</v>
      </c>
      <c r="D123" s="9" t="s">
        <v>10</v>
      </c>
      <c r="E123" s="9">
        <v>106.5</v>
      </c>
      <c r="F123" s="9" t="s">
        <v>10</v>
      </c>
      <c r="G123" s="9">
        <v>231</v>
      </c>
      <c r="H123" s="9">
        <v>231</v>
      </c>
      <c r="I123" s="10">
        <v>22</v>
      </c>
      <c r="J123" s="11"/>
    </row>
    <row r="124" s="1" customFormat="1" spans="1:10">
      <c r="A124" s="8" t="str">
        <f t="shared" si="4"/>
        <v>202318</v>
      </c>
      <c r="B124" s="8" t="str">
        <f>"23085042328"</f>
        <v>23085042328</v>
      </c>
      <c r="C124" s="9">
        <v>115.5</v>
      </c>
      <c r="D124" s="9" t="s">
        <v>10</v>
      </c>
      <c r="E124" s="9">
        <v>115.5</v>
      </c>
      <c r="F124" s="9" t="s">
        <v>10</v>
      </c>
      <c r="G124" s="9">
        <v>231</v>
      </c>
      <c r="H124" s="9">
        <v>231</v>
      </c>
      <c r="I124" s="10">
        <v>22</v>
      </c>
      <c r="J124" s="11"/>
    </row>
    <row r="125" s="1" customFormat="1" spans="1:10">
      <c r="A125" s="8" t="str">
        <f t="shared" si="4"/>
        <v>202318</v>
      </c>
      <c r="B125" s="8" t="str">
        <f>"23085041720"</f>
        <v>23085041720</v>
      </c>
      <c r="C125" s="9">
        <v>115.5</v>
      </c>
      <c r="D125" s="9" t="s">
        <v>10</v>
      </c>
      <c r="E125" s="9">
        <v>115.5</v>
      </c>
      <c r="F125" s="9" t="s">
        <v>10</v>
      </c>
      <c r="G125" s="9">
        <v>231</v>
      </c>
      <c r="H125" s="9">
        <v>231</v>
      </c>
      <c r="I125" s="10">
        <v>22</v>
      </c>
      <c r="J125" s="11"/>
    </row>
    <row r="126" s="1" customFormat="1" spans="1:10">
      <c r="A126" s="8" t="str">
        <f t="shared" si="4"/>
        <v>202318</v>
      </c>
      <c r="B126" s="8" t="str">
        <f>"23085041004"</f>
        <v>23085041004</v>
      </c>
      <c r="C126" s="9">
        <v>115.5</v>
      </c>
      <c r="D126" s="9" t="s">
        <v>10</v>
      </c>
      <c r="E126" s="9">
        <v>115</v>
      </c>
      <c r="F126" s="9" t="s">
        <v>10</v>
      </c>
      <c r="G126" s="9">
        <v>230.5</v>
      </c>
      <c r="H126" s="9">
        <v>230.5</v>
      </c>
      <c r="I126" s="10">
        <v>26</v>
      </c>
      <c r="J126" s="11"/>
    </row>
    <row r="127" s="1" customFormat="1" spans="1:10">
      <c r="A127" s="8" t="str">
        <f t="shared" si="4"/>
        <v>202318</v>
      </c>
      <c r="B127" s="8" t="str">
        <f>"23085042612"</f>
        <v>23085042612</v>
      </c>
      <c r="C127" s="9">
        <v>115.5</v>
      </c>
      <c r="D127" s="9" t="s">
        <v>10</v>
      </c>
      <c r="E127" s="9">
        <v>115</v>
      </c>
      <c r="F127" s="9" t="s">
        <v>10</v>
      </c>
      <c r="G127" s="9">
        <v>230.5</v>
      </c>
      <c r="H127" s="9">
        <v>230.5</v>
      </c>
      <c r="I127" s="10">
        <v>26</v>
      </c>
      <c r="J127" s="11"/>
    </row>
    <row r="128" s="1" customFormat="1" spans="1:10">
      <c r="A128" s="8" t="str">
        <f t="shared" si="4"/>
        <v>202318</v>
      </c>
      <c r="B128" s="8" t="str">
        <f>"23085042211"</f>
        <v>23085042211</v>
      </c>
      <c r="C128" s="9">
        <v>111</v>
      </c>
      <c r="D128" s="9" t="s">
        <v>10</v>
      </c>
      <c r="E128" s="9">
        <v>119.5</v>
      </c>
      <c r="F128" s="9" t="s">
        <v>10</v>
      </c>
      <c r="G128" s="9">
        <v>230.5</v>
      </c>
      <c r="H128" s="9">
        <v>230.5</v>
      </c>
      <c r="I128" s="10">
        <v>26</v>
      </c>
      <c r="J128" s="11"/>
    </row>
    <row r="129" s="1" customFormat="1" spans="1:10">
      <c r="A129" s="8" t="str">
        <f t="shared" ref="A129:A192" si="5">"202319"</f>
        <v>202319</v>
      </c>
      <c r="B129" s="8" t="str">
        <f>"23085044817"</f>
        <v>23085044817</v>
      </c>
      <c r="C129" s="9">
        <v>123</v>
      </c>
      <c r="D129" s="9" t="s">
        <v>10</v>
      </c>
      <c r="E129" s="9">
        <v>119.5</v>
      </c>
      <c r="F129" s="9" t="s">
        <v>10</v>
      </c>
      <c r="G129" s="9">
        <v>242.5</v>
      </c>
      <c r="H129" s="9">
        <v>242.5</v>
      </c>
      <c r="I129" s="10">
        <v>1</v>
      </c>
      <c r="J129" s="11"/>
    </row>
    <row r="130" s="1" customFormat="1" spans="1:10">
      <c r="A130" s="8" t="str">
        <f t="shared" si="5"/>
        <v>202319</v>
      </c>
      <c r="B130" s="8" t="str">
        <f>"23085044602"</f>
        <v>23085044602</v>
      </c>
      <c r="C130" s="9">
        <v>127.5</v>
      </c>
      <c r="D130" s="9" t="s">
        <v>10</v>
      </c>
      <c r="E130" s="9">
        <v>111</v>
      </c>
      <c r="F130" s="9" t="s">
        <v>10</v>
      </c>
      <c r="G130" s="9">
        <v>238.5</v>
      </c>
      <c r="H130" s="9">
        <v>238.5</v>
      </c>
      <c r="I130" s="10">
        <v>2</v>
      </c>
      <c r="J130" s="11"/>
    </row>
    <row r="131" s="1" customFormat="1" spans="1:10">
      <c r="A131" s="8" t="str">
        <f t="shared" si="5"/>
        <v>202319</v>
      </c>
      <c r="B131" s="8" t="str">
        <f>"23085044715"</f>
        <v>23085044715</v>
      </c>
      <c r="C131" s="9">
        <v>123</v>
      </c>
      <c r="D131" s="9" t="s">
        <v>10</v>
      </c>
      <c r="E131" s="9">
        <v>114</v>
      </c>
      <c r="F131" s="9" t="s">
        <v>10</v>
      </c>
      <c r="G131" s="9">
        <v>237</v>
      </c>
      <c r="H131" s="9">
        <v>237</v>
      </c>
      <c r="I131" s="10">
        <v>3</v>
      </c>
      <c r="J131" s="11"/>
    </row>
    <row r="132" s="1" customFormat="1" spans="1:10">
      <c r="A132" s="8" t="str">
        <f t="shared" si="5"/>
        <v>202319</v>
      </c>
      <c r="B132" s="8" t="str">
        <f>"23085050409"</f>
        <v>23085050409</v>
      </c>
      <c r="C132" s="9">
        <v>121.5</v>
      </c>
      <c r="D132" s="9" t="s">
        <v>10</v>
      </c>
      <c r="E132" s="9">
        <v>114</v>
      </c>
      <c r="F132" s="9" t="s">
        <v>10</v>
      </c>
      <c r="G132" s="9">
        <v>235.5</v>
      </c>
      <c r="H132" s="9">
        <v>235.5</v>
      </c>
      <c r="I132" s="10">
        <v>4</v>
      </c>
      <c r="J132" s="11"/>
    </row>
    <row r="133" s="1" customFormat="1" spans="1:10">
      <c r="A133" s="8" t="str">
        <f t="shared" si="5"/>
        <v>202319</v>
      </c>
      <c r="B133" s="8" t="str">
        <f>"23085050120"</f>
        <v>23085050120</v>
      </c>
      <c r="C133" s="9">
        <v>111</v>
      </c>
      <c r="D133" s="9" t="s">
        <v>10</v>
      </c>
      <c r="E133" s="9">
        <v>124</v>
      </c>
      <c r="F133" s="9" t="s">
        <v>10</v>
      </c>
      <c r="G133" s="9">
        <v>235</v>
      </c>
      <c r="H133" s="9">
        <v>235</v>
      </c>
      <c r="I133" s="10">
        <v>5</v>
      </c>
      <c r="J133" s="11"/>
    </row>
    <row r="134" s="1" customFormat="1" spans="1:10">
      <c r="A134" s="8" t="str">
        <f t="shared" si="5"/>
        <v>202319</v>
      </c>
      <c r="B134" s="8" t="str">
        <f>"23085044716"</f>
        <v>23085044716</v>
      </c>
      <c r="C134" s="9">
        <v>120</v>
      </c>
      <c r="D134" s="9" t="s">
        <v>10</v>
      </c>
      <c r="E134" s="9">
        <v>114.5</v>
      </c>
      <c r="F134" s="9" t="s">
        <v>10</v>
      </c>
      <c r="G134" s="9">
        <v>234.5</v>
      </c>
      <c r="H134" s="9">
        <v>234.5</v>
      </c>
      <c r="I134" s="10">
        <v>6</v>
      </c>
      <c r="J134" s="11"/>
    </row>
    <row r="135" s="1" customFormat="1" spans="1:10">
      <c r="A135" s="8" t="str">
        <f t="shared" si="5"/>
        <v>202319</v>
      </c>
      <c r="B135" s="8" t="str">
        <f>"23085043726"</f>
        <v>23085043726</v>
      </c>
      <c r="C135" s="9">
        <v>117</v>
      </c>
      <c r="D135" s="9" t="s">
        <v>10</v>
      </c>
      <c r="E135" s="9">
        <v>117</v>
      </c>
      <c r="F135" s="9" t="s">
        <v>10</v>
      </c>
      <c r="G135" s="9">
        <v>234</v>
      </c>
      <c r="H135" s="9">
        <v>234</v>
      </c>
      <c r="I135" s="10">
        <v>7</v>
      </c>
      <c r="J135" s="11"/>
    </row>
    <row r="136" s="1" customFormat="1" spans="1:10">
      <c r="A136" s="8" t="str">
        <f t="shared" si="5"/>
        <v>202319</v>
      </c>
      <c r="B136" s="8" t="str">
        <f>"23085050107"</f>
        <v>23085050107</v>
      </c>
      <c r="C136" s="9">
        <v>115.5</v>
      </c>
      <c r="D136" s="9" t="s">
        <v>10</v>
      </c>
      <c r="E136" s="9">
        <v>118</v>
      </c>
      <c r="F136" s="9" t="s">
        <v>10</v>
      </c>
      <c r="G136" s="9">
        <v>233.5</v>
      </c>
      <c r="H136" s="9">
        <v>233.5</v>
      </c>
      <c r="I136" s="10">
        <v>8</v>
      </c>
      <c r="J136" s="11"/>
    </row>
    <row r="137" s="1" customFormat="1" spans="1:10">
      <c r="A137" s="8" t="str">
        <f t="shared" si="5"/>
        <v>202319</v>
      </c>
      <c r="B137" s="8" t="str">
        <f>"23085044810"</f>
        <v>23085044810</v>
      </c>
      <c r="C137" s="9">
        <v>118.5</v>
      </c>
      <c r="D137" s="9" t="s">
        <v>10</v>
      </c>
      <c r="E137" s="9">
        <v>115</v>
      </c>
      <c r="F137" s="9" t="s">
        <v>10</v>
      </c>
      <c r="G137" s="9">
        <v>233.5</v>
      </c>
      <c r="H137" s="9">
        <v>233.5</v>
      </c>
      <c r="I137" s="10">
        <v>8</v>
      </c>
      <c r="J137" s="11"/>
    </row>
    <row r="138" s="1" customFormat="1" spans="1:10">
      <c r="A138" s="8" t="str">
        <f t="shared" si="5"/>
        <v>202319</v>
      </c>
      <c r="B138" s="8" t="str">
        <f>"23085043924"</f>
        <v>23085043924</v>
      </c>
      <c r="C138" s="9">
        <v>118.5</v>
      </c>
      <c r="D138" s="9" t="s">
        <v>10</v>
      </c>
      <c r="E138" s="9">
        <v>114</v>
      </c>
      <c r="F138" s="9" t="s">
        <v>10</v>
      </c>
      <c r="G138" s="9">
        <v>232.5</v>
      </c>
      <c r="H138" s="9">
        <v>232.5</v>
      </c>
      <c r="I138" s="10">
        <v>10</v>
      </c>
      <c r="J138" s="11"/>
    </row>
    <row r="139" s="1" customFormat="1" spans="1:10">
      <c r="A139" s="8" t="str">
        <f t="shared" si="5"/>
        <v>202319</v>
      </c>
      <c r="B139" s="8" t="str">
        <f>"23085050222"</f>
        <v>23085050222</v>
      </c>
      <c r="C139" s="9">
        <v>114</v>
      </c>
      <c r="D139" s="9" t="s">
        <v>10</v>
      </c>
      <c r="E139" s="9">
        <v>118.5</v>
      </c>
      <c r="F139" s="9" t="s">
        <v>10</v>
      </c>
      <c r="G139" s="9">
        <v>232.5</v>
      </c>
      <c r="H139" s="9">
        <v>232.5</v>
      </c>
      <c r="I139" s="10">
        <v>10</v>
      </c>
      <c r="J139" s="11"/>
    </row>
    <row r="140" s="1" customFormat="1" spans="1:10">
      <c r="A140" s="8" t="str">
        <f t="shared" si="5"/>
        <v>202319</v>
      </c>
      <c r="B140" s="8" t="str">
        <f>"23085043421"</f>
        <v>23085043421</v>
      </c>
      <c r="C140" s="9">
        <v>118.5</v>
      </c>
      <c r="D140" s="9" t="s">
        <v>10</v>
      </c>
      <c r="E140" s="9">
        <v>114</v>
      </c>
      <c r="F140" s="9" t="s">
        <v>10</v>
      </c>
      <c r="G140" s="9">
        <v>232.5</v>
      </c>
      <c r="H140" s="9">
        <v>232.5</v>
      </c>
      <c r="I140" s="10">
        <v>10</v>
      </c>
      <c r="J140" s="11"/>
    </row>
    <row r="141" s="1" customFormat="1" spans="1:10">
      <c r="A141" s="8" t="str">
        <f t="shared" si="5"/>
        <v>202319</v>
      </c>
      <c r="B141" s="8" t="str">
        <f>"23085043913"</f>
        <v>23085043913</v>
      </c>
      <c r="C141" s="9">
        <v>117</v>
      </c>
      <c r="D141" s="9" t="s">
        <v>10</v>
      </c>
      <c r="E141" s="9">
        <v>115</v>
      </c>
      <c r="F141" s="9" t="s">
        <v>10</v>
      </c>
      <c r="G141" s="9">
        <v>232</v>
      </c>
      <c r="H141" s="9">
        <v>232</v>
      </c>
      <c r="I141" s="10">
        <v>13</v>
      </c>
      <c r="J141" s="11"/>
    </row>
    <row r="142" s="1" customFormat="1" spans="1:10">
      <c r="A142" s="8" t="str">
        <f t="shared" si="5"/>
        <v>202319</v>
      </c>
      <c r="B142" s="8" t="str">
        <f>"23085044229"</f>
        <v>23085044229</v>
      </c>
      <c r="C142" s="9">
        <v>117</v>
      </c>
      <c r="D142" s="9" t="s">
        <v>10</v>
      </c>
      <c r="E142" s="9">
        <v>115</v>
      </c>
      <c r="F142" s="9" t="s">
        <v>10</v>
      </c>
      <c r="G142" s="9">
        <v>232</v>
      </c>
      <c r="H142" s="9">
        <v>232</v>
      </c>
      <c r="I142" s="10">
        <v>13</v>
      </c>
      <c r="J142" s="11"/>
    </row>
    <row r="143" s="1" customFormat="1" spans="1:10">
      <c r="A143" s="8" t="str">
        <f t="shared" si="5"/>
        <v>202319</v>
      </c>
      <c r="B143" s="8" t="str">
        <f>"23085050104"</f>
        <v>23085050104</v>
      </c>
      <c r="C143" s="9">
        <v>117</v>
      </c>
      <c r="D143" s="9" t="s">
        <v>10</v>
      </c>
      <c r="E143" s="9">
        <v>115</v>
      </c>
      <c r="F143" s="9" t="s">
        <v>10</v>
      </c>
      <c r="G143" s="9">
        <v>232</v>
      </c>
      <c r="H143" s="9">
        <v>232</v>
      </c>
      <c r="I143" s="10">
        <v>13</v>
      </c>
      <c r="J143" s="11"/>
    </row>
    <row r="144" s="1" customFormat="1" spans="1:10">
      <c r="A144" s="8" t="str">
        <f t="shared" si="5"/>
        <v>202319</v>
      </c>
      <c r="B144" s="8" t="str">
        <f>"23085050113"</f>
        <v>23085050113</v>
      </c>
      <c r="C144" s="9">
        <v>114</v>
      </c>
      <c r="D144" s="9" t="s">
        <v>10</v>
      </c>
      <c r="E144" s="9">
        <v>117.5</v>
      </c>
      <c r="F144" s="9" t="s">
        <v>10</v>
      </c>
      <c r="G144" s="9">
        <v>231.5</v>
      </c>
      <c r="H144" s="9">
        <v>231.5</v>
      </c>
      <c r="I144" s="10">
        <v>16</v>
      </c>
      <c r="J144" s="11"/>
    </row>
    <row r="145" s="1" customFormat="1" spans="1:10">
      <c r="A145" s="8" t="str">
        <f t="shared" si="5"/>
        <v>202319</v>
      </c>
      <c r="B145" s="8" t="str">
        <f>"23085043215"</f>
        <v>23085043215</v>
      </c>
      <c r="C145" s="9">
        <v>111</v>
      </c>
      <c r="D145" s="9" t="s">
        <v>10</v>
      </c>
      <c r="E145" s="9">
        <v>120.5</v>
      </c>
      <c r="F145" s="9" t="s">
        <v>10</v>
      </c>
      <c r="G145" s="9">
        <v>231.5</v>
      </c>
      <c r="H145" s="9">
        <v>231.5</v>
      </c>
      <c r="I145" s="10">
        <v>16</v>
      </c>
      <c r="J145" s="11"/>
    </row>
    <row r="146" s="1" customFormat="1" spans="1:10">
      <c r="A146" s="8" t="str">
        <f t="shared" si="5"/>
        <v>202319</v>
      </c>
      <c r="B146" s="8" t="str">
        <f>"23085050218"</f>
        <v>23085050218</v>
      </c>
      <c r="C146" s="9">
        <v>115.5</v>
      </c>
      <c r="D146" s="9" t="s">
        <v>10</v>
      </c>
      <c r="E146" s="9">
        <v>115.5</v>
      </c>
      <c r="F146" s="9" t="s">
        <v>10</v>
      </c>
      <c r="G146" s="9">
        <v>231</v>
      </c>
      <c r="H146" s="9">
        <v>231</v>
      </c>
      <c r="I146" s="10">
        <v>18</v>
      </c>
      <c r="J146" s="11"/>
    </row>
    <row r="147" s="1" customFormat="1" spans="1:10">
      <c r="A147" s="8" t="str">
        <f t="shared" si="5"/>
        <v>202319</v>
      </c>
      <c r="B147" s="8" t="str">
        <f>"23085050326"</f>
        <v>23085050326</v>
      </c>
      <c r="C147" s="9">
        <v>123</v>
      </c>
      <c r="D147" s="9" t="s">
        <v>10</v>
      </c>
      <c r="E147" s="9">
        <v>108</v>
      </c>
      <c r="F147" s="9" t="s">
        <v>10</v>
      </c>
      <c r="G147" s="9">
        <v>231</v>
      </c>
      <c r="H147" s="9">
        <v>231</v>
      </c>
      <c r="I147" s="10">
        <v>18</v>
      </c>
      <c r="J147" s="11"/>
    </row>
    <row r="148" s="1" customFormat="1" spans="1:10">
      <c r="A148" s="8" t="str">
        <f t="shared" si="5"/>
        <v>202319</v>
      </c>
      <c r="B148" s="8" t="str">
        <f>"23085050207"</f>
        <v>23085050207</v>
      </c>
      <c r="C148" s="9">
        <v>112.5</v>
      </c>
      <c r="D148" s="9" t="s">
        <v>10</v>
      </c>
      <c r="E148" s="9">
        <v>118.5</v>
      </c>
      <c r="F148" s="9" t="s">
        <v>10</v>
      </c>
      <c r="G148" s="9">
        <v>231</v>
      </c>
      <c r="H148" s="9">
        <v>231</v>
      </c>
      <c r="I148" s="10">
        <v>18</v>
      </c>
      <c r="J148" s="11"/>
    </row>
    <row r="149" s="1" customFormat="1" spans="1:10">
      <c r="A149" s="8" t="str">
        <f t="shared" si="5"/>
        <v>202319</v>
      </c>
      <c r="B149" s="8" t="str">
        <f>"23085044929"</f>
        <v>23085044929</v>
      </c>
      <c r="C149" s="9">
        <v>112.5</v>
      </c>
      <c r="D149" s="9" t="s">
        <v>10</v>
      </c>
      <c r="E149" s="9">
        <v>118</v>
      </c>
      <c r="F149" s="9" t="s">
        <v>10</v>
      </c>
      <c r="G149" s="9">
        <v>230.5</v>
      </c>
      <c r="H149" s="9">
        <v>230.5</v>
      </c>
      <c r="I149" s="10">
        <v>21</v>
      </c>
      <c r="J149" s="11"/>
    </row>
    <row r="150" s="1" customFormat="1" spans="1:10">
      <c r="A150" s="8" t="str">
        <f t="shared" si="5"/>
        <v>202319</v>
      </c>
      <c r="B150" s="8" t="str">
        <f>"23085044826"</f>
        <v>23085044826</v>
      </c>
      <c r="C150" s="9">
        <v>112.5</v>
      </c>
      <c r="D150" s="9" t="s">
        <v>10</v>
      </c>
      <c r="E150" s="9">
        <v>118</v>
      </c>
      <c r="F150" s="9" t="s">
        <v>10</v>
      </c>
      <c r="G150" s="9">
        <v>230.5</v>
      </c>
      <c r="H150" s="9">
        <v>230.5</v>
      </c>
      <c r="I150" s="10">
        <v>21</v>
      </c>
      <c r="J150" s="11"/>
    </row>
    <row r="151" s="1" customFormat="1" spans="1:10">
      <c r="A151" s="8" t="str">
        <f t="shared" si="5"/>
        <v>202319</v>
      </c>
      <c r="B151" s="8" t="str">
        <f>"23085044115"</f>
        <v>23085044115</v>
      </c>
      <c r="C151" s="9">
        <v>112.5</v>
      </c>
      <c r="D151" s="9" t="s">
        <v>10</v>
      </c>
      <c r="E151" s="9">
        <v>117.5</v>
      </c>
      <c r="F151" s="9" t="s">
        <v>10</v>
      </c>
      <c r="G151" s="9">
        <v>230</v>
      </c>
      <c r="H151" s="9">
        <v>230</v>
      </c>
      <c r="I151" s="10">
        <v>23</v>
      </c>
      <c r="J151" s="11"/>
    </row>
    <row r="152" s="1" customFormat="1" spans="1:10">
      <c r="A152" s="8" t="str">
        <f t="shared" si="5"/>
        <v>202319</v>
      </c>
      <c r="B152" s="8" t="str">
        <f>"23085044701"</f>
        <v>23085044701</v>
      </c>
      <c r="C152" s="9">
        <v>114</v>
      </c>
      <c r="D152" s="9" t="s">
        <v>10</v>
      </c>
      <c r="E152" s="9">
        <v>116</v>
      </c>
      <c r="F152" s="9" t="s">
        <v>10</v>
      </c>
      <c r="G152" s="9">
        <v>230</v>
      </c>
      <c r="H152" s="9">
        <v>230</v>
      </c>
      <c r="I152" s="10">
        <v>23</v>
      </c>
      <c r="J152" s="11"/>
    </row>
    <row r="153" s="1" customFormat="1" spans="1:10">
      <c r="A153" s="8" t="str">
        <f t="shared" si="5"/>
        <v>202319</v>
      </c>
      <c r="B153" s="8" t="str">
        <f>"23085044210"</f>
        <v>23085044210</v>
      </c>
      <c r="C153" s="9">
        <v>111</v>
      </c>
      <c r="D153" s="9" t="s">
        <v>10</v>
      </c>
      <c r="E153" s="9">
        <v>119</v>
      </c>
      <c r="F153" s="9" t="s">
        <v>10</v>
      </c>
      <c r="G153" s="9">
        <v>230</v>
      </c>
      <c r="H153" s="9">
        <v>230</v>
      </c>
      <c r="I153" s="10">
        <v>23</v>
      </c>
      <c r="J153" s="11"/>
    </row>
    <row r="154" s="1" customFormat="1" spans="1:10">
      <c r="A154" s="8" t="str">
        <f>"202320"</f>
        <v>202320</v>
      </c>
      <c r="B154" s="8" t="str">
        <f>"23085051819"</f>
        <v>23085051819</v>
      </c>
      <c r="C154" s="9">
        <v>115.5</v>
      </c>
      <c r="D154" s="9" t="s">
        <v>10</v>
      </c>
      <c r="E154" s="9">
        <v>122</v>
      </c>
      <c r="F154" s="9" t="s">
        <v>10</v>
      </c>
      <c r="G154" s="9">
        <v>237.5</v>
      </c>
      <c r="H154" s="9">
        <v>237.5</v>
      </c>
      <c r="I154" s="10">
        <v>1</v>
      </c>
      <c r="J154" s="11"/>
    </row>
    <row r="155" s="1" customFormat="1" spans="1:10">
      <c r="A155" s="8" t="str">
        <f>"202320"</f>
        <v>202320</v>
      </c>
      <c r="B155" s="8" t="str">
        <f>"23085051315"</f>
        <v>23085051315</v>
      </c>
      <c r="C155" s="9">
        <v>114</v>
      </c>
      <c r="D155" s="9" t="s">
        <v>10</v>
      </c>
      <c r="E155" s="9">
        <v>122</v>
      </c>
      <c r="F155" s="9" t="s">
        <v>10</v>
      </c>
      <c r="G155" s="9">
        <v>236</v>
      </c>
      <c r="H155" s="9">
        <v>236</v>
      </c>
      <c r="I155" s="10">
        <v>2</v>
      </c>
      <c r="J155" s="11"/>
    </row>
    <row r="156" s="1" customFormat="1" spans="1:10">
      <c r="A156" s="8" t="str">
        <f>"202320"</f>
        <v>202320</v>
      </c>
      <c r="B156" s="8" t="str">
        <f>"23085050809"</f>
        <v>23085050809</v>
      </c>
      <c r="C156" s="9">
        <v>117</v>
      </c>
      <c r="D156" s="9" t="s">
        <v>10</v>
      </c>
      <c r="E156" s="9">
        <v>119</v>
      </c>
      <c r="F156" s="9" t="s">
        <v>10</v>
      </c>
      <c r="G156" s="9">
        <v>236</v>
      </c>
      <c r="H156" s="9">
        <v>236</v>
      </c>
      <c r="I156" s="10">
        <v>2</v>
      </c>
      <c r="J156" s="11"/>
    </row>
    <row r="157" s="1" customFormat="1" spans="1:10">
      <c r="A157" s="8" t="str">
        <f t="shared" ref="A157:A220" si="6">"202321"</f>
        <v>202321</v>
      </c>
      <c r="B157" s="8" t="str">
        <f>"23085052829"</f>
        <v>23085052829</v>
      </c>
      <c r="C157" s="9">
        <v>112.5</v>
      </c>
      <c r="D157" s="9" t="s">
        <v>10</v>
      </c>
      <c r="E157" s="9">
        <v>126</v>
      </c>
      <c r="F157" s="9" t="s">
        <v>10</v>
      </c>
      <c r="G157" s="9">
        <v>238.5</v>
      </c>
      <c r="H157" s="9">
        <v>238.5</v>
      </c>
      <c r="I157" s="10">
        <v>1</v>
      </c>
      <c r="J157" s="11"/>
    </row>
    <row r="158" s="1" customFormat="1" spans="1:10">
      <c r="A158" s="8" t="str">
        <f t="shared" si="6"/>
        <v>202321</v>
      </c>
      <c r="B158" s="8" t="str">
        <f>"23085052726"</f>
        <v>23085052726</v>
      </c>
      <c r="C158" s="9">
        <v>121.5</v>
      </c>
      <c r="D158" s="9" t="s">
        <v>10</v>
      </c>
      <c r="E158" s="9">
        <v>116</v>
      </c>
      <c r="F158" s="9" t="s">
        <v>10</v>
      </c>
      <c r="G158" s="9">
        <v>237.5</v>
      </c>
      <c r="H158" s="9">
        <v>237.5</v>
      </c>
      <c r="I158" s="10">
        <v>2</v>
      </c>
      <c r="J158" s="11"/>
    </row>
    <row r="159" s="1" customFormat="1" spans="1:10">
      <c r="A159" s="8" t="str">
        <f t="shared" si="6"/>
        <v>202321</v>
      </c>
      <c r="B159" s="8" t="str">
        <f>"23085053104"</f>
        <v>23085053104</v>
      </c>
      <c r="C159" s="9">
        <v>121.5</v>
      </c>
      <c r="D159" s="9" t="s">
        <v>10</v>
      </c>
      <c r="E159" s="9">
        <v>115</v>
      </c>
      <c r="F159" s="9" t="s">
        <v>10</v>
      </c>
      <c r="G159" s="9">
        <v>236.5</v>
      </c>
      <c r="H159" s="9">
        <v>236.5</v>
      </c>
      <c r="I159" s="10">
        <v>3</v>
      </c>
      <c r="J159" s="11"/>
    </row>
    <row r="160" s="1" customFormat="1" spans="1:10">
      <c r="A160" s="8" t="str">
        <f t="shared" si="6"/>
        <v>202321</v>
      </c>
      <c r="B160" s="8" t="str">
        <f>"23085052624"</f>
        <v>23085052624</v>
      </c>
      <c r="C160" s="9">
        <v>117</v>
      </c>
      <c r="D160" s="9" t="s">
        <v>10</v>
      </c>
      <c r="E160" s="9">
        <v>118.5</v>
      </c>
      <c r="F160" s="9" t="s">
        <v>10</v>
      </c>
      <c r="G160" s="9">
        <v>235.5</v>
      </c>
      <c r="H160" s="9">
        <v>235.5</v>
      </c>
      <c r="I160" s="10">
        <v>4</v>
      </c>
      <c r="J160" s="11"/>
    </row>
    <row r="161" s="1" customFormat="1" spans="1:10">
      <c r="A161" s="8" t="str">
        <f t="shared" si="6"/>
        <v>202321</v>
      </c>
      <c r="B161" s="8" t="str">
        <f>"23085052609"</f>
        <v>23085052609</v>
      </c>
      <c r="C161" s="9">
        <v>121.5</v>
      </c>
      <c r="D161" s="9" t="s">
        <v>10</v>
      </c>
      <c r="E161" s="9">
        <v>114</v>
      </c>
      <c r="F161" s="9" t="s">
        <v>10</v>
      </c>
      <c r="G161" s="9">
        <v>235.5</v>
      </c>
      <c r="H161" s="9">
        <v>235.5</v>
      </c>
      <c r="I161" s="10">
        <v>4</v>
      </c>
      <c r="J161" s="11"/>
    </row>
    <row r="162" s="1" customFormat="1" spans="1:10">
      <c r="A162" s="8" t="str">
        <f t="shared" si="6"/>
        <v>202321</v>
      </c>
      <c r="B162" s="8" t="str">
        <f>"23085053123"</f>
        <v>23085053123</v>
      </c>
      <c r="C162" s="9">
        <v>121.5</v>
      </c>
      <c r="D162" s="9" t="s">
        <v>10</v>
      </c>
      <c r="E162" s="9">
        <v>113.5</v>
      </c>
      <c r="F162" s="9" t="s">
        <v>10</v>
      </c>
      <c r="G162" s="9">
        <v>235</v>
      </c>
      <c r="H162" s="9">
        <v>235</v>
      </c>
      <c r="I162" s="10">
        <v>6</v>
      </c>
      <c r="J162" s="11"/>
    </row>
    <row r="163" s="1" customFormat="1" spans="1:10">
      <c r="A163" s="8" t="str">
        <f>"202322"</f>
        <v>202322</v>
      </c>
      <c r="B163" s="8" t="str">
        <f>"23085053427"</f>
        <v>23085053427</v>
      </c>
      <c r="C163" s="9">
        <v>121.5</v>
      </c>
      <c r="D163" s="9" t="s">
        <v>10</v>
      </c>
      <c r="E163" s="9">
        <v>125</v>
      </c>
      <c r="F163" s="9" t="s">
        <v>10</v>
      </c>
      <c r="G163" s="9">
        <v>246.5</v>
      </c>
      <c r="H163" s="9">
        <v>246.5</v>
      </c>
      <c r="I163" s="10">
        <v>1</v>
      </c>
      <c r="J163" s="11"/>
    </row>
    <row r="164" s="1" customFormat="1" spans="1:10">
      <c r="A164" s="8" t="str">
        <f>"202322"</f>
        <v>202322</v>
      </c>
      <c r="B164" s="8" t="str">
        <f>"23085053224"</f>
        <v>23085053224</v>
      </c>
      <c r="C164" s="9">
        <v>120</v>
      </c>
      <c r="D164" s="9" t="s">
        <v>10</v>
      </c>
      <c r="E164" s="9">
        <v>115.5</v>
      </c>
      <c r="F164" s="9" t="s">
        <v>10</v>
      </c>
      <c r="G164" s="9">
        <v>235.5</v>
      </c>
      <c r="H164" s="9">
        <v>235.5</v>
      </c>
      <c r="I164" s="10">
        <v>2</v>
      </c>
      <c r="J164" s="11"/>
    </row>
    <row r="165" s="1" customFormat="1" spans="1:10">
      <c r="A165" s="8" t="str">
        <f>"202322"</f>
        <v>202322</v>
      </c>
      <c r="B165" s="8" t="str">
        <f>"23085053407"</f>
        <v>23085053407</v>
      </c>
      <c r="C165" s="9">
        <v>115.5</v>
      </c>
      <c r="D165" s="9" t="s">
        <v>10</v>
      </c>
      <c r="E165" s="9">
        <v>119</v>
      </c>
      <c r="F165" s="9" t="s">
        <v>10</v>
      </c>
      <c r="G165" s="9">
        <v>234.5</v>
      </c>
      <c r="H165" s="9">
        <v>234.5</v>
      </c>
      <c r="I165" s="10">
        <v>3</v>
      </c>
      <c r="J165" s="11"/>
    </row>
    <row r="166" s="1" customFormat="1" spans="1:10">
      <c r="A166" s="8" t="str">
        <f t="shared" ref="A166:A171" si="7">"202323"</f>
        <v>202323</v>
      </c>
      <c r="B166" s="8" t="str">
        <f>"23085053509"</f>
        <v>23085053509</v>
      </c>
      <c r="C166" s="9">
        <v>120</v>
      </c>
      <c r="D166" s="9" t="s">
        <v>10</v>
      </c>
      <c r="E166" s="9">
        <v>123.5</v>
      </c>
      <c r="F166" s="9" t="s">
        <v>10</v>
      </c>
      <c r="G166" s="9">
        <v>243.5</v>
      </c>
      <c r="H166" s="9">
        <v>243.5</v>
      </c>
      <c r="I166" s="10">
        <v>1</v>
      </c>
      <c r="J166" s="11"/>
    </row>
    <row r="167" s="1" customFormat="1" spans="1:10">
      <c r="A167" s="8" t="str">
        <f t="shared" si="7"/>
        <v>202323</v>
      </c>
      <c r="B167" s="8" t="str">
        <f>"23085053603"</f>
        <v>23085053603</v>
      </c>
      <c r="C167" s="9">
        <v>120</v>
      </c>
      <c r="D167" s="9" t="s">
        <v>10</v>
      </c>
      <c r="E167" s="9">
        <v>120</v>
      </c>
      <c r="F167" s="9" t="s">
        <v>10</v>
      </c>
      <c r="G167" s="9">
        <v>240</v>
      </c>
      <c r="H167" s="9">
        <v>240</v>
      </c>
      <c r="I167" s="10">
        <v>2</v>
      </c>
      <c r="J167" s="11"/>
    </row>
    <row r="168" s="1" customFormat="1" spans="1:10">
      <c r="A168" s="8" t="str">
        <f t="shared" si="7"/>
        <v>202323</v>
      </c>
      <c r="B168" s="8" t="str">
        <f>"23085053707"</f>
        <v>23085053707</v>
      </c>
      <c r="C168" s="9">
        <v>118.5</v>
      </c>
      <c r="D168" s="9" t="s">
        <v>10</v>
      </c>
      <c r="E168" s="9">
        <v>121</v>
      </c>
      <c r="F168" s="9" t="s">
        <v>10</v>
      </c>
      <c r="G168" s="9">
        <v>239.5</v>
      </c>
      <c r="H168" s="9">
        <v>239.5</v>
      </c>
      <c r="I168" s="10">
        <v>3</v>
      </c>
      <c r="J168" s="11"/>
    </row>
    <row r="169" s="1" customFormat="1" spans="1:10">
      <c r="A169" s="8" t="str">
        <f t="shared" si="7"/>
        <v>202323</v>
      </c>
      <c r="B169" s="8" t="str">
        <f>"23085053529"</f>
        <v>23085053529</v>
      </c>
      <c r="C169" s="9">
        <v>109.5</v>
      </c>
      <c r="D169" s="9" t="s">
        <v>10</v>
      </c>
      <c r="E169" s="9">
        <v>124</v>
      </c>
      <c r="F169" s="9" t="s">
        <v>10</v>
      </c>
      <c r="G169" s="9">
        <v>233.5</v>
      </c>
      <c r="H169" s="9">
        <v>233.5</v>
      </c>
      <c r="I169" s="10">
        <v>4</v>
      </c>
      <c r="J169" s="11"/>
    </row>
    <row r="170" s="1" customFormat="1" spans="1:10">
      <c r="A170" s="8" t="str">
        <f t="shared" si="7"/>
        <v>202323</v>
      </c>
      <c r="B170" s="8" t="str">
        <f>"23085053717"</f>
        <v>23085053717</v>
      </c>
      <c r="C170" s="9">
        <v>114</v>
      </c>
      <c r="D170" s="9" t="s">
        <v>10</v>
      </c>
      <c r="E170" s="9">
        <v>119</v>
      </c>
      <c r="F170" s="9" t="s">
        <v>10</v>
      </c>
      <c r="G170" s="9">
        <v>233</v>
      </c>
      <c r="H170" s="9">
        <v>233</v>
      </c>
      <c r="I170" s="10">
        <v>5</v>
      </c>
      <c r="J170" s="11"/>
    </row>
    <row r="171" s="1" customFormat="1" spans="1:10">
      <c r="A171" s="8" t="str">
        <f t="shared" si="7"/>
        <v>202323</v>
      </c>
      <c r="B171" s="8" t="str">
        <f>"23085053710"</f>
        <v>23085053710</v>
      </c>
      <c r="C171" s="9">
        <v>112.5</v>
      </c>
      <c r="D171" s="9" t="s">
        <v>10</v>
      </c>
      <c r="E171" s="9">
        <v>120</v>
      </c>
      <c r="F171" s="9" t="s">
        <v>10</v>
      </c>
      <c r="G171" s="9">
        <v>232.5</v>
      </c>
      <c r="H171" s="9">
        <v>232.5</v>
      </c>
      <c r="I171" s="10">
        <v>6</v>
      </c>
      <c r="J171" s="11"/>
    </row>
    <row r="172" s="1" customFormat="1" spans="1:10">
      <c r="A172" s="8" t="str">
        <f>"202324"</f>
        <v>202324</v>
      </c>
      <c r="B172" s="8" t="str">
        <f>"23085053917"</f>
        <v>23085053917</v>
      </c>
      <c r="C172" s="9">
        <v>121.5</v>
      </c>
      <c r="D172" s="9" t="s">
        <v>10</v>
      </c>
      <c r="E172" s="9">
        <v>122</v>
      </c>
      <c r="F172" s="9" t="s">
        <v>10</v>
      </c>
      <c r="G172" s="9">
        <v>243.5</v>
      </c>
      <c r="H172" s="9">
        <v>243.5</v>
      </c>
      <c r="I172" s="10">
        <v>1</v>
      </c>
      <c r="J172" s="11"/>
    </row>
    <row r="173" s="1" customFormat="1" spans="1:10">
      <c r="A173" s="8" t="str">
        <f>"202324"</f>
        <v>202324</v>
      </c>
      <c r="B173" s="8" t="str">
        <f>"23085053930"</f>
        <v>23085053930</v>
      </c>
      <c r="C173" s="9">
        <v>121.5</v>
      </c>
      <c r="D173" s="9" t="s">
        <v>10</v>
      </c>
      <c r="E173" s="9">
        <v>118</v>
      </c>
      <c r="F173" s="9" t="s">
        <v>10</v>
      </c>
      <c r="G173" s="9">
        <v>239.5</v>
      </c>
      <c r="H173" s="9">
        <v>239.5</v>
      </c>
      <c r="I173" s="10">
        <v>2</v>
      </c>
      <c r="J173" s="11"/>
    </row>
    <row r="174" s="1" customFormat="1" spans="1:10">
      <c r="A174" s="8" t="str">
        <f>"202324"</f>
        <v>202324</v>
      </c>
      <c r="B174" s="8" t="str">
        <f>"23085054004"</f>
        <v>23085054004</v>
      </c>
      <c r="C174" s="9">
        <v>121.5</v>
      </c>
      <c r="D174" s="9" t="s">
        <v>10</v>
      </c>
      <c r="E174" s="9">
        <v>116.5</v>
      </c>
      <c r="F174" s="9" t="s">
        <v>10</v>
      </c>
      <c r="G174" s="9">
        <v>238</v>
      </c>
      <c r="H174" s="9">
        <v>238</v>
      </c>
      <c r="I174" s="10">
        <v>3</v>
      </c>
      <c r="J174" s="11"/>
    </row>
    <row r="175" s="1" customFormat="1" spans="1:10">
      <c r="A175" s="8" t="str">
        <f>"202325"</f>
        <v>202325</v>
      </c>
      <c r="B175" s="8" t="str">
        <f>"23085054514"</f>
        <v>23085054514</v>
      </c>
      <c r="C175" s="9">
        <v>120</v>
      </c>
      <c r="D175" s="9" t="s">
        <v>10</v>
      </c>
      <c r="E175" s="9">
        <v>115</v>
      </c>
      <c r="F175" s="9" t="s">
        <v>10</v>
      </c>
      <c r="G175" s="9">
        <v>235</v>
      </c>
      <c r="H175" s="9">
        <v>235</v>
      </c>
      <c r="I175" s="10">
        <v>1</v>
      </c>
      <c r="J175" s="11"/>
    </row>
    <row r="176" s="1" customFormat="1" spans="1:10">
      <c r="A176" s="8" t="str">
        <f>"202325"</f>
        <v>202325</v>
      </c>
      <c r="B176" s="8" t="str">
        <f>"23085054518"</f>
        <v>23085054518</v>
      </c>
      <c r="C176" s="9">
        <v>117</v>
      </c>
      <c r="D176" s="9" t="s">
        <v>10</v>
      </c>
      <c r="E176" s="9">
        <v>117</v>
      </c>
      <c r="F176" s="9" t="s">
        <v>10</v>
      </c>
      <c r="G176" s="9">
        <v>234</v>
      </c>
      <c r="H176" s="9">
        <v>234</v>
      </c>
      <c r="I176" s="10">
        <v>2</v>
      </c>
      <c r="J176" s="11"/>
    </row>
    <row r="177" s="1" customFormat="1" spans="1:10">
      <c r="A177" s="8" t="str">
        <f>"202325"</f>
        <v>202325</v>
      </c>
      <c r="B177" s="8" t="str">
        <f>"23085054515"</f>
        <v>23085054515</v>
      </c>
      <c r="C177" s="9">
        <v>117</v>
      </c>
      <c r="D177" s="9" t="s">
        <v>10</v>
      </c>
      <c r="E177" s="9">
        <v>116.5</v>
      </c>
      <c r="F177" s="9" t="s">
        <v>10</v>
      </c>
      <c r="G177" s="9">
        <v>233.5</v>
      </c>
      <c r="H177" s="9">
        <v>233.5</v>
      </c>
      <c r="I177" s="10">
        <v>3</v>
      </c>
      <c r="J177" s="11"/>
    </row>
    <row r="178" s="1" customFormat="1" spans="1:10">
      <c r="A178" s="8" t="str">
        <f>"202326"</f>
        <v>202326</v>
      </c>
      <c r="B178" s="8" t="str">
        <f>"23085054710"</f>
        <v>23085054710</v>
      </c>
      <c r="C178" s="9">
        <v>121.5</v>
      </c>
      <c r="D178" s="9" t="s">
        <v>10</v>
      </c>
      <c r="E178" s="9">
        <v>117.5</v>
      </c>
      <c r="F178" s="9" t="s">
        <v>10</v>
      </c>
      <c r="G178" s="9">
        <v>239</v>
      </c>
      <c r="H178" s="9">
        <v>239</v>
      </c>
      <c r="I178" s="10">
        <v>1</v>
      </c>
      <c r="J178" s="11"/>
    </row>
    <row r="179" s="1" customFormat="1" spans="1:10">
      <c r="A179" s="8" t="str">
        <f>"202326"</f>
        <v>202326</v>
      </c>
      <c r="B179" s="8" t="str">
        <f>"23085054616"</f>
        <v>23085054616</v>
      </c>
      <c r="C179" s="9">
        <v>124.5</v>
      </c>
      <c r="D179" s="9" t="s">
        <v>10</v>
      </c>
      <c r="E179" s="9">
        <v>114</v>
      </c>
      <c r="F179" s="9" t="s">
        <v>10</v>
      </c>
      <c r="G179" s="9">
        <v>238.5</v>
      </c>
      <c r="H179" s="9">
        <v>238.5</v>
      </c>
      <c r="I179" s="10">
        <v>2</v>
      </c>
      <c r="J179" s="11"/>
    </row>
    <row r="180" s="1" customFormat="1" spans="1:10">
      <c r="A180" s="8" t="str">
        <f>"202326"</f>
        <v>202326</v>
      </c>
      <c r="B180" s="8" t="str">
        <f>"23085054716"</f>
        <v>23085054716</v>
      </c>
      <c r="C180" s="9">
        <v>114</v>
      </c>
      <c r="D180" s="9" t="s">
        <v>10</v>
      </c>
      <c r="E180" s="9">
        <v>123</v>
      </c>
      <c r="F180" s="9" t="s">
        <v>10</v>
      </c>
      <c r="G180" s="9">
        <v>237</v>
      </c>
      <c r="H180" s="9">
        <v>237</v>
      </c>
      <c r="I180" s="10">
        <v>3</v>
      </c>
      <c r="J180" s="11"/>
    </row>
    <row r="181" s="1" customFormat="1" spans="1:10">
      <c r="A181" s="8" t="str">
        <f>"202327"</f>
        <v>202327</v>
      </c>
      <c r="B181" s="8" t="str">
        <f>"23085055104"</f>
        <v>23085055104</v>
      </c>
      <c r="C181" s="9">
        <v>112.5</v>
      </c>
      <c r="D181" s="9" t="s">
        <v>10</v>
      </c>
      <c r="E181" s="9">
        <v>123.5</v>
      </c>
      <c r="F181" s="9" t="s">
        <v>10</v>
      </c>
      <c r="G181" s="9">
        <v>236</v>
      </c>
      <c r="H181" s="9">
        <v>236</v>
      </c>
      <c r="I181" s="10">
        <v>1</v>
      </c>
      <c r="J181" s="11"/>
    </row>
    <row r="182" s="1" customFormat="1" spans="1:10">
      <c r="A182" s="8" t="str">
        <f>"202327"</f>
        <v>202327</v>
      </c>
      <c r="B182" s="8" t="str">
        <f>"23085055124"</f>
        <v>23085055124</v>
      </c>
      <c r="C182" s="9">
        <v>117</v>
      </c>
      <c r="D182" s="9" t="s">
        <v>10</v>
      </c>
      <c r="E182" s="9">
        <v>116.5</v>
      </c>
      <c r="F182" s="9" t="s">
        <v>10</v>
      </c>
      <c r="G182" s="9">
        <v>233.5</v>
      </c>
      <c r="H182" s="9">
        <v>233.5</v>
      </c>
      <c r="I182" s="10">
        <v>2</v>
      </c>
      <c r="J182" s="11"/>
    </row>
    <row r="183" s="1" customFormat="1" spans="1:10">
      <c r="A183" s="8" t="str">
        <f>"202327"</f>
        <v>202327</v>
      </c>
      <c r="B183" s="8" t="str">
        <f>"23085055108"</f>
        <v>23085055108</v>
      </c>
      <c r="C183" s="9">
        <v>121.5</v>
      </c>
      <c r="D183" s="9" t="s">
        <v>10</v>
      </c>
      <c r="E183" s="9">
        <v>110.5</v>
      </c>
      <c r="F183" s="9" t="s">
        <v>10</v>
      </c>
      <c r="G183" s="9">
        <v>232</v>
      </c>
      <c r="H183" s="9">
        <v>232</v>
      </c>
      <c r="I183" s="10">
        <v>3</v>
      </c>
      <c r="J183" s="11"/>
    </row>
    <row r="184" s="1" customFormat="1" spans="1:10">
      <c r="A184" s="8" t="str">
        <f>"202328"</f>
        <v>202328</v>
      </c>
      <c r="B184" s="8" t="str">
        <f>"23085055507"</f>
        <v>23085055507</v>
      </c>
      <c r="C184" s="9">
        <v>121.5</v>
      </c>
      <c r="D184" s="9" t="s">
        <v>10</v>
      </c>
      <c r="E184" s="9">
        <v>115</v>
      </c>
      <c r="F184" s="9" t="s">
        <v>10</v>
      </c>
      <c r="G184" s="9">
        <v>236.5</v>
      </c>
      <c r="H184" s="9">
        <v>236.5</v>
      </c>
      <c r="I184" s="10">
        <v>1</v>
      </c>
      <c r="J184" s="11"/>
    </row>
    <row r="185" s="1" customFormat="1" spans="1:10">
      <c r="A185" s="8" t="str">
        <f>"202328"</f>
        <v>202328</v>
      </c>
      <c r="B185" s="8" t="str">
        <f>"23085055528"</f>
        <v>23085055528</v>
      </c>
      <c r="C185" s="9">
        <v>117</v>
      </c>
      <c r="D185" s="9" t="s">
        <v>10</v>
      </c>
      <c r="E185" s="9">
        <v>119</v>
      </c>
      <c r="F185" s="9" t="s">
        <v>10</v>
      </c>
      <c r="G185" s="9">
        <v>236</v>
      </c>
      <c r="H185" s="9">
        <v>236</v>
      </c>
      <c r="I185" s="10">
        <v>2</v>
      </c>
      <c r="J185" s="11"/>
    </row>
    <row r="186" s="1" customFormat="1" spans="1:10">
      <c r="A186" s="8" t="str">
        <f>"202328"</f>
        <v>202328</v>
      </c>
      <c r="B186" s="8" t="str">
        <f>"23085060105"</f>
        <v>23085060105</v>
      </c>
      <c r="C186" s="9">
        <v>115.5</v>
      </c>
      <c r="D186" s="9" t="s">
        <v>10</v>
      </c>
      <c r="E186" s="9">
        <v>119</v>
      </c>
      <c r="F186" s="9" t="s">
        <v>10</v>
      </c>
      <c r="G186" s="9">
        <v>234.5</v>
      </c>
      <c r="H186" s="9">
        <v>234.5</v>
      </c>
      <c r="I186" s="10">
        <v>3</v>
      </c>
      <c r="J186" s="11"/>
    </row>
    <row r="187" s="1" customFormat="1" spans="1:10">
      <c r="A187" s="8" t="str">
        <f>"202329"</f>
        <v>202329</v>
      </c>
      <c r="B187" s="8" t="str">
        <f>"23085060527"</f>
        <v>23085060527</v>
      </c>
      <c r="C187" s="9">
        <v>120</v>
      </c>
      <c r="D187" s="9" t="s">
        <v>10</v>
      </c>
      <c r="E187" s="9">
        <v>119.5</v>
      </c>
      <c r="F187" s="9" t="s">
        <v>10</v>
      </c>
      <c r="G187" s="9">
        <v>239.5</v>
      </c>
      <c r="H187" s="9">
        <v>239.5</v>
      </c>
      <c r="I187" s="10">
        <v>1</v>
      </c>
      <c r="J187" s="11"/>
    </row>
    <row r="188" s="1" customFormat="1" spans="1:10">
      <c r="A188" s="8" t="str">
        <f>"202329"</f>
        <v>202329</v>
      </c>
      <c r="B188" s="8" t="str">
        <f>"23085060403"</f>
        <v>23085060403</v>
      </c>
      <c r="C188" s="9">
        <v>126</v>
      </c>
      <c r="D188" s="9" t="s">
        <v>10</v>
      </c>
      <c r="E188" s="9">
        <v>111</v>
      </c>
      <c r="F188" s="9" t="s">
        <v>10</v>
      </c>
      <c r="G188" s="9">
        <v>237</v>
      </c>
      <c r="H188" s="9">
        <v>237</v>
      </c>
      <c r="I188" s="10">
        <v>2</v>
      </c>
      <c r="J188" s="11"/>
    </row>
    <row r="189" s="1" customFormat="1" spans="1:10">
      <c r="A189" s="8" t="str">
        <f>"202329"</f>
        <v>202329</v>
      </c>
      <c r="B189" s="8" t="str">
        <f>"23085060514"</f>
        <v>23085060514</v>
      </c>
      <c r="C189" s="9">
        <v>120</v>
      </c>
      <c r="D189" s="9" t="s">
        <v>10</v>
      </c>
      <c r="E189" s="9">
        <v>114</v>
      </c>
      <c r="F189" s="9" t="s">
        <v>10</v>
      </c>
      <c r="G189" s="9">
        <v>234</v>
      </c>
      <c r="H189" s="9">
        <v>234</v>
      </c>
      <c r="I189" s="10">
        <v>3</v>
      </c>
      <c r="J189" s="11"/>
    </row>
    <row r="190" s="1" customFormat="1" spans="1:10">
      <c r="A190" s="8" t="str">
        <f>"202330"</f>
        <v>202330</v>
      </c>
      <c r="B190" s="8" t="str">
        <f>"23085060528"</f>
        <v>23085060528</v>
      </c>
      <c r="C190" s="9">
        <v>97.5</v>
      </c>
      <c r="D190" s="9" t="s">
        <v>10</v>
      </c>
      <c r="E190" s="9">
        <v>104.5</v>
      </c>
      <c r="F190" s="9" t="s">
        <v>10</v>
      </c>
      <c r="G190" s="9">
        <v>202</v>
      </c>
      <c r="H190" s="9">
        <v>202</v>
      </c>
      <c r="I190" s="10">
        <v>1</v>
      </c>
      <c r="J190" s="11"/>
    </row>
    <row r="191" s="1" customFormat="1" spans="1:10">
      <c r="A191" s="8" t="str">
        <f>"202330"</f>
        <v>202330</v>
      </c>
      <c r="B191" s="8" t="str">
        <f>"23085060529"</f>
        <v>23085060529</v>
      </c>
      <c r="C191" s="9">
        <v>94.5</v>
      </c>
      <c r="D191" s="9" t="s">
        <v>10</v>
      </c>
      <c r="E191" s="9">
        <v>98</v>
      </c>
      <c r="F191" s="9" t="s">
        <v>10</v>
      </c>
      <c r="G191" s="9">
        <v>192.5</v>
      </c>
      <c r="H191" s="9">
        <v>192.5</v>
      </c>
      <c r="I191" s="10">
        <v>2</v>
      </c>
      <c r="J191" s="11"/>
    </row>
    <row r="192" s="1" customFormat="1" spans="1:10">
      <c r="A192" s="8" t="str">
        <f>"202331"</f>
        <v>202331</v>
      </c>
      <c r="B192" s="8" t="str">
        <f>"23085060718"</f>
        <v>23085060718</v>
      </c>
      <c r="C192" s="9">
        <v>123</v>
      </c>
      <c r="D192" s="9" t="s">
        <v>10</v>
      </c>
      <c r="E192" s="9">
        <v>121.5</v>
      </c>
      <c r="F192" s="9" t="s">
        <v>10</v>
      </c>
      <c r="G192" s="9">
        <v>244.5</v>
      </c>
      <c r="H192" s="9">
        <v>244.5</v>
      </c>
      <c r="I192" s="10">
        <v>1</v>
      </c>
      <c r="J192" s="11"/>
    </row>
    <row r="193" s="1" customFormat="1" spans="1:10">
      <c r="A193" s="8" t="str">
        <f>"202331"</f>
        <v>202331</v>
      </c>
      <c r="B193" s="8" t="str">
        <f>"23085060820"</f>
        <v>23085060820</v>
      </c>
      <c r="C193" s="9">
        <v>112.5</v>
      </c>
      <c r="D193" s="9" t="s">
        <v>10</v>
      </c>
      <c r="E193" s="9">
        <v>119.5</v>
      </c>
      <c r="F193" s="9" t="s">
        <v>10</v>
      </c>
      <c r="G193" s="9">
        <v>232</v>
      </c>
      <c r="H193" s="9">
        <v>232</v>
      </c>
      <c r="I193" s="10">
        <v>2</v>
      </c>
      <c r="J193" s="11"/>
    </row>
    <row r="194" s="1" customFormat="1" spans="1:10">
      <c r="A194" s="8" t="str">
        <f>"202331"</f>
        <v>202331</v>
      </c>
      <c r="B194" s="8" t="str">
        <f>"23085060618"</f>
        <v>23085060618</v>
      </c>
      <c r="C194" s="9">
        <v>114</v>
      </c>
      <c r="D194" s="9" t="s">
        <v>10</v>
      </c>
      <c r="E194" s="9">
        <v>117</v>
      </c>
      <c r="F194" s="9" t="s">
        <v>10</v>
      </c>
      <c r="G194" s="9">
        <v>231</v>
      </c>
      <c r="H194" s="9">
        <v>231</v>
      </c>
      <c r="I194" s="10">
        <v>3</v>
      </c>
      <c r="J194" s="11"/>
    </row>
    <row r="195" s="1" customFormat="1" spans="1:10">
      <c r="A195" s="8" t="str">
        <f t="shared" ref="A195:A205" si="8">"202332"</f>
        <v>202332</v>
      </c>
      <c r="B195" s="8" t="str">
        <f>"23085062313"</f>
        <v>23085062313</v>
      </c>
      <c r="C195" s="9">
        <v>129</v>
      </c>
      <c r="D195" s="9" t="s">
        <v>10</v>
      </c>
      <c r="E195" s="9">
        <v>118.5</v>
      </c>
      <c r="F195" s="9" t="s">
        <v>10</v>
      </c>
      <c r="G195" s="9">
        <v>247.5</v>
      </c>
      <c r="H195" s="9">
        <v>247.5</v>
      </c>
      <c r="I195" s="10">
        <v>1</v>
      </c>
      <c r="J195" s="11"/>
    </row>
    <row r="196" s="1" customFormat="1" spans="1:10">
      <c r="A196" s="8" t="str">
        <f t="shared" si="8"/>
        <v>202332</v>
      </c>
      <c r="B196" s="8" t="str">
        <f>"23085063323"</f>
        <v>23085063323</v>
      </c>
      <c r="C196" s="9">
        <v>124.5</v>
      </c>
      <c r="D196" s="9" t="s">
        <v>10</v>
      </c>
      <c r="E196" s="9">
        <v>121.5</v>
      </c>
      <c r="F196" s="9" t="s">
        <v>10</v>
      </c>
      <c r="G196" s="9">
        <v>246</v>
      </c>
      <c r="H196" s="9">
        <v>246</v>
      </c>
      <c r="I196" s="10">
        <v>2</v>
      </c>
      <c r="J196" s="11"/>
    </row>
    <row r="197" s="1" customFormat="1" spans="1:10">
      <c r="A197" s="8" t="str">
        <f t="shared" si="8"/>
        <v>202332</v>
      </c>
      <c r="B197" s="8" t="str">
        <f>"23085061211"</f>
        <v>23085061211</v>
      </c>
      <c r="C197" s="9">
        <v>124.5</v>
      </c>
      <c r="D197" s="9" t="s">
        <v>10</v>
      </c>
      <c r="E197" s="9">
        <v>119</v>
      </c>
      <c r="F197" s="9" t="s">
        <v>10</v>
      </c>
      <c r="G197" s="9">
        <v>243.5</v>
      </c>
      <c r="H197" s="9">
        <v>243.5</v>
      </c>
      <c r="I197" s="10">
        <v>3</v>
      </c>
      <c r="J197" s="11"/>
    </row>
    <row r="198" s="1" customFormat="1" spans="1:10">
      <c r="A198" s="8" t="str">
        <f t="shared" si="8"/>
        <v>202332</v>
      </c>
      <c r="B198" s="8" t="str">
        <f>"23085062707"</f>
        <v>23085062707</v>
      </c>
      <c r="C198" s="9">
        <v>126</v>
      </c>
      <c r="D198" s="9" t="s">
        <v>10</v>
      </c>
      <c r="E198" s="9">
        <v>116.5</v>
      </c>
      <c r="F198" s="9" t="s">
        <v>10</v>
      </c>
      <c r="G198" s="9">
        <v>242.5</v>
      </c>
      <c r="H198" s="9">
        <v>242.5</v>
      </c>
      <c r="I198" s="10">
        <v>4</v>
      </c>
      <c r="J198" s="11"/>
    </row>
    <row r="199" s="1" customFormat="1" spans="1:10">
      <c r="A199" s="8" t="str">
        <f t="shared" si="8"/>
        <v>202332</v>
      </c>
      <c r="B199" s="8" t="str">
        <f>"23085061406"</f>
        <v>23085061406</v>
      </c>
      <c r="C199" s="9">
        <v>117</v>
      </c>
      <c r="D199" s="9" t="s">
        <v>10</v>
      </c>
      <c r="E199" s="9">
        <v>124.5</v>
      </c>
      <c r="F199" s="9" t="s">
        <v>10</v>
      </c>
      <c r="G199" s="9">
        <v>241.5</v>
      </c>
      <c r="H199" s="9">
        <v>241.5</v>
      </c>
      <c r="I199" s="10">
        <v>5</v>
      </c>
      <c r="J199" s="11"/>
    </row>
    <row r="200" s="1" customFormat="1" spans="1:10">
      <c r="A200" s="8" t="str">
        <f t="shared" si="8"/>
        <v>202332</v>
      </c>
      <c r="B200" s="8" t="str">
        <f>"23085061721"</f>
        <v>23085061721</v>
      </c>
      <c r="C200" s="9">
        <v>124.5</v>
      </c>
      <c r="D200" s="9" t="s">
        <v>10</v>
      </c>
      <c r="E200" s="9">
        <v>116.5</v>
      </c>
      <c r="F200" s="9" t="s">
        <v>10</v>
      </c>
      <c r="G200" s="9">
        <v>241</v>
      </c>
      <c r="H200" s="9">
        <v>241</v>
      </c>
      <c r="I200" s="10">
        <v>6</v>
      </c>
      <c r="J200" s="11"/>
    </row>
    <row r="201" s="1" customFormat="1" spans="1:10">
      <c r="A201" s="8" t="str">
        <f t="shared" si="8"/>
        <v>202332</v>
      </c>
      <c r="B201" s="8" t="str">
        <f>"23085062914"</f>
        <v>23085062914</v>
      </c>
      <c r="C201" s="9">
        <v>126</v>
      </c>
      <c r="D201" s="9" t="s">
        <v>10</v>
      </c>
      <c r="E201" s="9">
        <v>115</v>
      </c>
      <c r="F201" s="9" t="s">
        <v>10</v>
      </c>
      <c r="G201" s="9">
        <v>241</v>
      </c>
      <c r="H201" s="9">
        <v>241</v>
      </c>
      <c r="I201" s="10">
        <v>6</v>
      </c>
      <c r="J201" s="11"/>
    </row>
    <row r="202" s="1" customFormat="1" spans="1:10">
      <c r="A202" s="8" t="str">
        <f t="shared" si="8"/>
        <v>202332</v>
      </c>
      <c r="B202" s="8" t="str">
        <f>"23085062813"</f>
        <v>23085062813</v>
      </c>
      <c r="C202" s="9">
        <v>120</v>
      </c>
      <c r="D202" s="9" t="s">
        <v>10</v>
      </c>
      <c r="E202" s="9">
        <v>120</v>
      </c>
      <c r="F202" s="9" t="s">
        <v>10</v>
      </c>
      <c r="G202" s="9">
        <v>240</v>
      </c>
      <c r="H202" s="9">
        <v>240</v>
      </c>
      <c r="I202" s="10">
        <v>8</v>
      </c>
      <c r="J202" s="11"/>
    </row>
    <row r="203" s="1" customFormat="1" spans="1:10">
      <c r="A203" s="8" t="str">
        <f t="shared" si="8"/>
        <v>202332</v>
      </c>
      <c r="B203" s="8" t="str">
        <f>"23085063209"</f>
        <v>23085063209</v>
      </c>
      <c r="C203" s="9">
        <v>121.5</v>
      </c>
      <c r="D203" s="9" t="s">
        <v>10</v>
      </c>
      <c r="E203" s="9">
        <v>118.5</v>
      </c>
      <c r="F203" s="9" t="s">
        <v>10</v>
      </c>
      <c r="G203" s="9">
        <v>240</v>
      </c>
      <c r="H203" s="9">
        <v>240</v>
      </c>
      <c r="I203" s="10">
        <v>8</v>
      </c>
      <c r="J203" s="11"/>
    </row>
    <row r="204" s="1" customFormat="1" spans="1:10">
      <c r="A204" s="8" t="str">
        <f t="shared" si="8"/>
        <v>202332</v>
      </c>
      <c r="B204" s="8" t="str">
        <f>"23085063217"</f>
        <v>23085063217</v>
      </c>
      <c r="C204" s="9">
        <v>118.5</v>
      </c>
      <c r="D204" s="9" t="s">
        <v>10</v>
      </c>
      <c r="E204" s="9">
        <v>121.5</v>
      </c>
      <c r="F204" s="9" t="s">
        <v>10</v>
      </c>
      <c r="G204" s="9">
        <v>240</v>
      </c>
      <c r="H204" s="9">
        <v>240</v>
      </c>
      <c r="I204" s="10">
        <v>8</v>
      </c>
      <c r="J204" s="11"/>
    </row>
    <row r="205" s="1" customFormat="1" spans="1:10">
      <c r="A205" s="8" t="str">
        <f t="shared" si="8"/>
        <v>202332</v>
      </c>
      <c r="B205" s="8" t="str">
        <f>"23085063413"</f>
        <v>23085063413</v>
      </c>
      <c r="C205" s="9">
        <v>123</v>
      </c>
      <c r="D205" s="9" t="s">
        <v>10</v>
      </c>
      <c r="E205" s="9">
        <v>117</v>
      </c>
      <c r="F205" s="9" t="s">
        <v>10</v>
      </c>
      <c r="G205" s="9">
        <v>240</v>
      </c>
      <c r="H205" s="9">
        <v>240</v>
      </c>
      <c r="I205" s="10">
        <v>8</v>
      </c>
      <c r="J205" s="11"/>
    </row>
    <row r="206" s="1" customFormat="1" spans="1:10">
      <c r="A206" s="8" t="str">
        <f>"202333"</f>
        <v>202333</v>
      </c>
      <c r="B206" s="8" t="str">
        <f>"23085063622"</f>
        <v>23085063622</v>
      </c>
      <c r="C206" s="9">
        <v>121.5</v>
      </c>
      <c r="D206" s="9" t="s">
        <v>10</v>
      </c>
      <c r="E206" s="9">
        <v>116</v>
      </c>
      <c r="F206" s="9" t="s">
        <v>10</v>
      </c>
      <c r="G206" s="9">
        <v>237.5</v>
      </c>
      <c r="H206" s="9">
        <v>237.5</v>
      </c>
      <c r="I206" s="10">
        <v>1</v>
      </c>
      <c r="J206" s="11"/>
    </row>
    <row r="207" s="1" customFormat="1" spans="1:10">
      <c r="A207" s="8" t="str">
        <f>"202333"</f>
        <v>202333</v>
      </c>
      <c r="B207" s="8" t="str">
        <f>"23085063606"</f>
        <v>23085063606</v>
      </c>
      <c r="C207" s="9">
        <v>118.5</v>
      </c>
      <c r="D207" s="9" t="s">
        <v>10</v>
      </c>
      <c r="E207" s="9">
        <v>114.5</v>
      </c>
      <c r="F207" s="9" t="s">
        <v>10</v>
      </c>
      <c r="G207" s="9">
        <v>233</v>
      </c>
      <c r="H207" s="9">
        <v>233</v>
      </c>
      <c r="I207" s="10">
        <v>2</v>
      </c>
      <c r="J207" s="11"/>
    </row>
    <row r="208" s="1" customFormat="1" spans="1:10">
      <c r="A208" s="8" t="str">
        <f>"202333"</f>
        <v>202333</v>
      </c>
      <c r="B208" s="8" t="str">
        <f>"23085063527"</f>
        <v>23085063527</v>
      </c>
      <c r="C208" s="9">
        <v>111</v>
      </c>
      <c r="D208" s="9" t="s">
        <v>10</v>
      </c>
      <c r="E208" s="9">
        <v>121</v>
      </c>
      <c r="F208" s="9" t="s">
        <v>10</v>
      </c>
      <c r="G208" s="9">
        <v>232</v>
      </c>
      <c r="H208" s="9">
        <v>232</v>
      </c>
      <c r="I208" s="10">
        <v>3</v>
      </c>
      <c r="J208" s="11"/>
    </row>
    <row r="209" s="1" customFormat="1" spans="1:10">
      <c r="A209" s="8" t="str">
        <f>"202334"</f>
        <v>202334</v>
      </c>
      <c r="B209" s="8" t="str">
        <f>"23085064219"</f>
        <v>23085064219</v>
      </c>
      <c r="C209" s="9">
        <v>121.5</v>
      </c>
      <c r="D209" s="9" t="s">
        <v>10</v>
      </c>
      <c r="E209" s="9">
        <v>122</v>
      </c>
      <c r="F209" s="9" t="s">
        <v>10</v>
      </c>
      <c r="G209" s="9">
        <v>243.5</v>
      </c>
      <c r="H209" s="9">
        <v>243.5</v>
      </c>
      <c r="I209" s="10">
        <v>1</v>
      </c>
      <c r="J209" s="11"/>
    </row>
    <row r="210" s="1" customFormat="1" spans="1:10">
      <c r="A210" s="8" t="str">
        <f>"202334"</f>
        <v>202334</v>
      </c>
      <c r="B210" s="8" t="str">
        <f>"23085064018"</f>
        <v>23085064018</v>
      </c>
      <c r="C210" s="9">
        <v>114</v>
      </c>
      <c r="D210" s="9" t="s">
        <v>10</v>
      </c>
      <c r="E210" s="9">
        <v>120</v>
      </c>
      <c r="F210" s="9" t="s">
        <v>10</v>
      </c>
      <c r="G210" s="9">
        <v>234</v>
      </c>
      <c r="H210" s="9">
        <v>234</v>
      </c>
      <c r="I210" s="10">
        <v>2</v>
      </c>
      <c r="J210" s="11"/>
    </row>
    <row r="211" s="1" customFormat="1" spans="1:10">
      <c r="A211" s="8" t="str">
        <f>"202334"</f>
        <v>202334</v>
      </c>
      <c r="B211" s="8" t="str">
        <f>"23085064317"</f>
        <v>23085064317</v>
      </c>
      <c r="C211" s="9">
        <v>114</v>
      </c>
      <c r="D211" s="9" t="s">
        <v>10</v>
      </c>
      <c r="E211" s="9">
        <v>120</v>
      </c>
      <c r="F211" s="9" t="s">
        <v>10</v>
      </c>
      <c r="G211" s="9">
        <v>234</v>
      </c>
      <c r="H211" s="9">
        <v>234</v>
      </c>
      <c r="I211" s="10">
        <v>2</v>
      </c>
      <c r="J211" s="11"/>
    </row>
    <row r="212" s="1" customFormat="1" spans="1:10">
      <c r="A212" s="8" t="str">
        <f t="shared" ref="A212:A217" si="9">"202335"</f>
        <v>202335</v>
      </c>
      <c r="B212" s="8" t="str">
        <f>"23085024414"</f>
        <v>23085024414</v>
      </c>
      <c r="C212" s="9">
        <v>111</v>
      </c>
      <c r="D212" s="9" t="s">
        <v>10</v>
      </c>
      <c r="E212" s="9">
        <v>81.14</v>
      </c>
      <c r="F212" s="9" t="s">
        <v>10</v>
      </c>
      <c r="G212" s="9">
        <v>192.14</v>
      </c>
      <c r="H212" s="9">
        <v>192.14</v>
      </c>
      <c r="I212" s="10">
        <v>1</v>
      </c>
      <c r="J212" s="11"/>
    </row>
    <row r="213" s="1" customFormat="1" spans="1:10">
      <c r="A213" s="8" t="str">
        <f t="shared" si="9"/>
        <v>202335</v>
      </c>
      <c r="B213" s="8" t="str">
        <f>"23085024705"</f>
        <v>23085024705</v>
      </c>
      <c r="C213" s="9">
        <v>109.5</v>
      </c>
      <c r="D213" s="9" t="s">
        <v>10</v>
      </c>
      <c r="E213" s="9">
        <v>78.43</v>
      </c>
      <c r="F213" s="9" t="s">
        <v>10</v>
      </c>
      <c r="G213" s="9">
        <v>187.93</v>
      </c>
      <c r="H213" s="9">
        <v>187.93</v>
      </c>
      <c r="I213" s="10">
        <v>2</v>
      </c>
      <c r="J213" s="11"/>
    </row>
    <row r="214" s="1" customFormat="1" spans="1:10">
      <c r="A214" s="8" t="str">
        <f t="shared" si="9"/>
        <v>202335</v>
      </c>
      <c r="B214" s="8" t="str">
        <f>"23085024721"</f>
        <v>23085024721</v>
      </c>
      <c r="C214" s="9">
        <v>112.5</v>
      </c>
      <c r="D214" s="9" t="s">
        <v>10</v>
      </c>
      <c r="E214" s="9">
        <v>74.14</v>
      </c>
      <c r="F214" s="9" t="s">
        <v>10</v>
      </c>
      <c r="G214" s="9">
        <v>186.64</v>
      </c>
      <c r="H214" s="9">
        <v>186.64</v>
      </c>
      <c r="I214" s="10">
        <v>3</v>
      </c>
      <c r="J214" s="11"/>
    </row>
    <row r="215" s="1" customFormat="1" spans="1:10">
      <c r="A215" s="8" t="str">
        <f t="shared" si="9"/>
        <v>202335</v>
      </c>
      <c r="B215" s="8" t="str">
        <f>"23085024913"</f>
        <v>23085024913</v>
      </c>
      <c r="C215" s="9">
        <v>102</v>
      </c>
      <c r="D215" s="9" t="s">
        <v>10</v>
      </c>
      <c r="E215" s="9">
        <v>81.63</v>
      </c>
      <c r="F215" s="9" t="s">
        <v>10</v>
      </c>
      <c r="G215" s="9">
        <v>183.63</v>
      </c>
      <c r="H215" s="9">
        <v>183.63</v>
      </c>
      <c r="I215" s="10">
        <v>4</v>
      </c>
      <c r="J215" s="11"/>
    </row>
    <row r="216" s="1" customFormat="1" spans="1:10">
      <c r="A216" s="8" t="str">
        <f t="shared" si="9"/>
        <v>202335</v>
      </c>
      <c r="B216" s="8" t="str">
        <f>"23085024724"</f>
        <v>23085024724</v>
      </c>
      <c r="C216" s="9">
        <v>102</v>
      </c>
      <c r="D216" s="9" t="s">
        <v>10</v>
      </c>
      <c r="E216" s="9">
        <v>81.24</v>
      </c>
      <c r="F216" s="9" t="s">
        <v>10</v>
      </c>
      <c r="G216" s="9">
        <v>183.24</v>
      </c>
      <c r="H216" s="9">
        <v>183.24</v>
      </c>
      <c r="I216" s="10">
        <v>5</v>
      </c>
      <c r="J216" s="11"/>
    </row>
    <row r="217" s="1" customFormat="1" spans="1:10">
      <c r="A217" s="8" t="str">
        <f t="shared" si="9"/>
        <v>202335</v>
      </c>
      <c r="B217" s="8" t="str">
        <f>"23085024730"</f>
        <v>23085024730</v>
      </c>
      <c r="C217" s="9">
        <v>106.5</v>
      </c>
      <c r="D217" s="9" t="s">
        <v>10</v>
      </c>
      <c r="E217" s="9">
        <v>76.03</v>
      </c>
      <c r="F217" s="9" t="s">
        <v>10</v>
      </c>
      <c r="G217" s="9">
        <v>182.53</v>
      </c>
      <c r="H217" s="9">
        <v>182.53</v>
      </c>
      <c r="I217" s="10">
        <v>6</v>
      </c>
      <c r="J217" s="11"/>
    </row>
    <row r="218" s="1" customFormat="1" spans="1:10">
      <c r="A218" s="8" t="str">
        <f>"202336"</f>
        <v>202336</v>
      </c>
      <c r="B218" s="8" t="str">
        <f>"23085025009"</f>
        <v>23085025009</v>
      </c>
      <c r="C218" s="9">
        <v>91.5</v>
      </c>
      <c r="D218" s="9" t="s">
        <v>10</v>
      </c>
      <c r="E218" s="9">
        <v>65.43</v>
      </c>
      <c r="F218" s="9" t="s">
        <v>10</v>
      </c>
      <c r="G218" s="9">
        <v>156.93</v>
      </c>
      <c r="H218" s="9">
        <v>156.93</v>
      </c>
      <c r="I218" s="10">
        <v>1</v>
      </c>
      <c r="J218" s="11"/>
    </row>
    <row r="219" s="1" customFormat="1" spans="1:10">
      <c r="A219" s="8" t="str">
        <f>"202337"</f>
        <v>202337</v>
      </c>
      <c r="B219" s="8" t="str">
        <f>"23085025013"</f>
        <v>23085025013</v>
      </c>
      <c r="C219" s="9">
        <v>82.5</v>
      </c>
      <c r="D219" s="9" t="s">
        <v>10</v>
      </c>
      <c r="E219" s="9">
        <v>81.16</v>
      </c>
      <c r="F219" s="9" t="s">
        <v>10</v>
      </c>
      <c r="G219" s="9">
        <v>163.66</v>
      </c>
      <c r="H219" s="9">
        <v>163.66</v>
      </c>
      <c r="I219" s="10">
        <v>1</v>
      </c>
      <c r="J219" s="11"/>
    </row>
    <row r="220" s="1" customFormat="1" spans="1:10">
      <c r="A220" s="8" t="str">
        <f>"202337"</f>
        <v>202337</v>
      </c>
      <c r="B220" s="8" t="str">
        <f>"23085025015"</f>
        <v>23085025015</v>
      </c>
      <c r="C220" s="9">
        <v>91.5</v>
      </c>
      <c r="D220" s="9" t="s">
        <v>10</v>
      </c>
      <c r="E220" s="9">
        <v>67.74</v>
      </c>
      <c r="F220" s="9" t="s">
        <v>10</v>
      </c>
      <c r="G220" s="9">
        <v>159.24</v>
      </c>
      <c r="H220" s="9">
        <v>159.24</v>
      </c>
      <c r="I220" s="10">
        <v>2</v>
      </c>
      <c r="J220" s="11"/>
    </row>
    <row r="221" s="1" customFormat="1" spans="1:10">
      <c r="A221" s="8" t="str">
        <f>"202337"</f>
        <v>202337</v>
      </c>
      <c r="B221" s="8" t="str">
        <f>"23085025016"</f>
        <v>23085025016</v>
      </c>
      <c r="C221" s="9">
        <v>81</v>
      </c>
      <c r="D221" s="9" t="s">
        <v>10</v>
      </c>
      <c r="E221" s="9">
        <v>75.35</v>
      </c>
      <c r="F221" s="9" t="s">
        <v>10</v>
      </c>
      <c r="G221" s="9">
        <v>156.35</v>
      </c>
      <c r="H221" s="9">
        <v>156.35</v>
      </c>
      <c r="I221" s="10">
        <v>3</v>
      </c>
      <c r="J221" s="11"/>
    </row>
    <row r="222" s="1" customFormat="1" spans="1:10">
      <c r="A222" s="8" t="str">
        <f>"202337"</f>
        <v>202337</v>
      </c>
      <c r="B222" s="8" t="str">
        <f>"23085025014"</f>
        <v>23085025014</v>
      </c>
      <c r="C222" s="9">
        <v>73.5</v>
      </c>
      <c r="D222" s="9" t="s">
        <v>10</v>
      </c>
      <c r="E222" s="9">
        <v>82.06</v>
      </c>
      <c r="F222" s="9" t="s">
        <v>10</v>
      </c>
      <c r="G222" s="9">
        <v>155.56</v>
      </c>
      <c r="H222" s="9">
        <v>155.56</v>
      </c>
      <c r="I222" s="10">
        <v>4</v>
      </c>
      <c r="J222" s="11"/>
    </row>
    <row r="223" s="1" customFormat="1" spans="1:10">
      <c r="A223" s="8" t="str">
        <f t="shared" ref="A223:A236" si="10">"202338"</f>
        <v>202338</v>
      </c>
      <c r="B223" s="8" t="str">
        <f>"23085025030"</f>
        <v>23085025030</v>
      </c>
      <c r="C223" s="9">
        <v>103.5</v>
      </c>
      <c r="D223" s="9" t="s">
        <v>10</v>
      </c>
      <c r="E223" s="9">
        <v>84.77</v>
      </c>
      <c r="F223" s="9" t="s">
        <v>10</v>
      </c>
      <c r="G223" s="9">
        <v>188.27</v>
      </c>
      <c r="H223" s="9">
        <v>188.27</v>
      </c>
      <c r="I223" s="10">
        <v>1</v>
      </c>
      <c r="J223" s="11"/>
    </row>
    <row r="224" s="1" customFormat="1" spans="1:10">
      <c r="A224" s="8" t="str">
        <f t="shared" si="10"/>
        <v>202338</v>
      </c>
      <c r="B224" s="8" t="str">
        <f>"23085025026"</f>
        <v>23085025026</v>
      </c>
      <c r="C224" s="9">
        <v>97.5</v>
      </c>
      <c r="D224" s="9" t="s">
        <v>10</v>
      </c>
      <c r="E224" s="9">
        <v>71.61</v>
      </c>
      <c r="F224" s="9" t="s">
        <v>10</v>
      </c>
      <c r="G224" s="9">
        <v>169.11</v>
      </c>
      <c r="H224" s="9">
        <v>169.11</v>
      </c>
      <c r="I224" s="10">
        <v>2</v>
      </c>
      <c r="J224" s="11"/>
    </row>
    <row r="225" s="1" customFormat="1" spans="1:10">
      <c r="A225" s="8" t="str">
        <f t="shared" si="10"/>
        <v>202338</v>
      </c>
      <c r="B225" s="8" t="str">
        <f>"23085025029"</f>
        <v>23085025029</v>
      </c>
      <c r="C225" s="9">
        <v>94.5</v>
      </c>
      <c r="D225" s="9" t="s">
        <v>10</v>
      </c>
      <c r="E225" s="9">
        <v>73.69</v>
      </c>
      <c r="F225" s="9" t="s">
        <v>10</v>
      </c>
      <c r="G225" s="9">
        <v>168.19</v>
      </c>
      <c r="H225" s="9">
        <v>168.19</v>
      </c>
      <c r="I225" s="10">
        <v>3</v>
      </c>
      <c r="J225" s="11"/>
    </row>
    <row r="226" s="1" customFormat="1" spans="1:10">
      <c r="A226" s="8" t="str">
        <f t="shared" si="10"/>
        <v>202338</v>
      </c>
      <c r="B226" s="8" t="str">
        <f>"23085025019"</f>
        <v>23085025019</v>
      </c>
      <c r="C226" s="9">
        <v>90</v>
      </c>
      <c r="D226" s="9" t="s">
        <v>10</v>
      </c>
      <c r="E226" s="9">
        <v>73.43</v>
      </c>
      <c r="F226" s="9" t="s">
        <v>10</v>
      </c>
      <c r="G226" s="9">
        <v>163.43</v>
      </c>
      <c r="H226" s="9">
        <v>163.43</v>
      </c>
      <c r="I226" s="10">
        <v>4</v>
      </c>
      <c r="J226" s="11"/>
    </row>
    <row r="227" s="1" customFormat="1" spans="1:10">
      <c r="A227" s="8" t="str">
        <f t="shared" si="10"/>
        <v>202338</v>
      </c>
      <c r="B227" s="8" t="str">
        <f>"23085025027"</f>
        <v>23085025027</v>
      </c>
      <c r="C227" s="9">
        <v>87</v>
      </c>
      <c r="D227" s="9" t="s">
        <v>10</v>
      </c>
      <c r="E227" s="9">
        <v>71.69</v>
      </c>
      <c r="F227" s="9" t="s">
        <v>10</v>
      </c>
      <c r="G227" s="9">
        <v>158.69</v>
      </c>
      <c r="H227" s="9">
        <v>158.69</v>
      </c>
      <c r="I227" s="10">
        <v>5</v>
      </c>
      <c r="J227" s="11"/>
    </row>
    <row r="228" s="1" customFormat="1" spans="1:10">
      <c r="A228" s="8" t="str">
        <f t="shared" si="10"/>
        <v>202338</v>
      </c>
      <c r="B228" s="8" t="str">
        <f>"23085025022"</f>
        <v>23085025022</v>
      </c>
      <c r="C228" s="9">
        <v>85.5</v>
      </c>
      <c r="D228" s="9" t="s">
        <v>10</v>
      </c>
      <c r="E228" s="9">
        <v>68.03</v>
      </c>
      <c r="F228" s="9" t="s">
        <v>10</v>
      </c>
      <c r="G228" s="9">
        <v>153.53</v>
      </c>
      <c r="H228" s="9">
        <v>153.53</v>
      </c>
      <c r="I228" s="10">
        <v>6</v>
      </c>
      <c r="J228" s="11"/>
    </row>
    <row r="229" s="1" customFormat="1" spans="1:10">
      <c r="A229" s="8" t="str">
        <f t="shared" si="10"/>
        <v>202338</v>
      </c>
      <c r="B229" s="8" t="str">
        <f>"23085025017"</f>
        <v>23085025017</v>
      </c>
      <c r="C229" s="9">
        <v>90</v>
      </c>
      <c r="D229" s="9" t="s">
        <v>10</v>
      </c>
      <c r="E229" s="9">
        <v>60.72</v>
      </c>
      <c r="F229" s="9" t="s">
        <v>10</v>
      </c>
      <c r="G229" s="9">
        <v>150.72</v>
      </c>
      <c r="H229" s="9">
        <v>150.72</v>
      </c>
      <c r="I229" s="10">
        <v>7</v>
      </c>
      <c r="J229" s="11"/>
    </row>
    <row r="230" s="1" customFormat="1" spans="1:10">
      <c r="A230" s="8" t="str">
        <f t="shared" si="10"/>
        <v>202338</v>
      </c>
      <c r="B230" s="8" t="str">
        <f>"23085025028"</f>
        <v>23085025028</v>
      </c>
      <c r="C230" s="9">
        <v>88.5</v>
      </c>
      <c r="D230" s="9" t="s">
        <v>10</v>
      </c>
      <c r="E230" s="9">
        <v>62.03</v>
      </c>
      <c r="F230" s="9" t="s">
        <v>10</v>
      </c>
      <c r="G230" s="9">
        <v>150.53</v>
      </c>
      <c r="H230" s="9">
        <v>150.53</v>
      </c>
      <c r="I230" s="10">
        <v>8</v>
      </c>
      <c r="J230" s="11"/>
    </row>
    <row r="231" s="1" customFormat="1" spans="1:10">
      <c r="A231" s="8" t="str">
        <f t="shared" ref="A231:A233" si="11">"202339"</f>
        <v>202339</v>
      </c>
      <c r="B231" s="8" t="str">
        <f>"23085025101"</f>
        <v>23085025101</v>
      </c>
      <c r="C231" s="9">
        <v>103.5</v>
      </c>
      <c r="D231" s="9" t="s">
        <v>10</v>
      </c>
      <c r="E231" s="9">
        <v>71.11</v>
      </c>
      <c r="F231" s="9" t="s">
        <v>10</v>
      </c>
      <c r="G231" s="9">
        <v>174.61</v>
      </c>
      <c r="H231" s="9">
        <v>174.61</v>
      </c>
      <c r="I231" s="10">
        <v>1</v>
      </c>
      <c r="J231" s="11"/>
    </row>
    <row r="232" s="1" customFormat="1" spans="1:10">
      <c r="A232" s="8" t="str">
        <f t="shared" si="11"/>
        <v>202339</v>
      </c>
      <c r="B232" s="8" t="str">
        <f>"23085025102"</f>
        <v>23085025102</v>
      </c>
      <c r="C232" s="9">
        <v>102</v>
      </c>
      <c r="D232" s="9" t="s">
        <v>10</v>
      </c>
      <c r="E232" s="9">
        <v>69.82</v>
      </c>
      <c r="F232" s="9" t="s">
        <v>10</v>
      </c>
      <c r="G232" s="9">
        <v>171.82</v>
      </c>
      <c r="H232" s="9">
        <v>171.82</v>
      </c>
      <c r="I232" s="10">
        <v>2</v>
      </c>
      <c r="J232" s="11"/>
    </row>
    <row r="233" s="1" customFormat="1" spans="1:10">
      <c r="A233" s="8" t="str">
        <f t="shared" si="11"/>
        <v>202339</v>
      </c>
      <c r="B233" s="8" t="str">
        <f>"23085025103"</f>
        <v>23085025103</v>
      </c>
      <c r="C233" s="9">
        <v>90</v>
      </c>
      <c r="D233" s="9" t="s">
        <v>10</v>
      </c>
      <c r="E233" s="9">
        <v>70.48</v>
      </c>
      <c r="F233" s="9" t="s">
        <v>10</v>
      </c>
      <c r="G233" s="9">
        <v>160.48</v>
      </c>
      <c r="H233" s="9">
        <v>160.48</v>
      </c>
      <c r="I233" s="10">
        <v>3</v>
      </c>
      <c r="J233" s="11"/>
    </row>
    <row r="234" s="1" customFormat="1" spans="1:10">
      <c r="A234" s="8" t="str">
        <f t="shared" ref="A234:A244" si="12">"202340"</f>
        <v>202340</v>
      </c>
      <c r="B234" s="8" t="str">
        <f>"23085025110"</f>
        <v>23085025110</v>
      </c>
      <c r="C234" s="9">
        <v>121.5</v>
      </c>
      <c r="D234" s="9" t="s">
        <v>10</v>
      </c>
      <c r="E234" s="9">
        <v>70.4</v>
      </c>
      <c r="F234" s="9" t="s">
        <v>10</v>
      </c>
      <c r="G234" s="9">
        <v>191.9</v>
      </c>
      <c r="H234" s="9">
        <v>191.9</v>
      </c>
      <c r="I234" s="10">
        <v>1</v>
      </c>
      <c r="J234" s="11"/>
    </row>
    <row r="235" s="1" customFormat="1" spans="1:10">
      <c r="A235" s="8" t="str">
        <f t="shared" si="12"/>
        <v>202340</v>
      </c>
      <c r="B235" s="8" t="str">
        <f>"23085025113"</f>
        <v>23085025113</v>
      </c>
      <c r="C235" s="9">
        <v>102</v>
      </c>
      <c r="D235" s="9" t="s">
        <v>10</v>
      </c>
      <c r="E235" s="9">
        <v>87.53</v>
      </c>
      <c r="F235" s="9" t="s">
        <v>10</v>
      </c>
      <c r="G235" s="9">
        <v>189.53</v>
      </c>
      <c r="H235" s="9">
        <v>189.53</v>
      </c>
      <c r="I235" s="10">
        <v>2</v>
      </c>
      <c r="J235" s="11"/>
    </row>
    <row r="236" s="1" customFormat="1" spans="1:10">
      <c r="A236" s="8" t="str">
        <f t="shared" si="12"/>
        <v>202340</v>
      </c>
      <c r="B236" s="8" t="str">
        <f>"23085025112"</f>
        <v>23085025112</v>
      </c>
      <c r="C236" s="9">
        <v>111</v>
      </c>
      <c r="D236" s="9" t="s">
        <v>10</v>
      </c>
      <c r="E236" s="9">
        <v>71.93</v>
      </c>
      <c r="F236" s="9" t="s">
        <v>10</v>
      </c>
      <c r="G236" s="9">
        <v>182.93</v>
      </c>
      <c r="H236" s="9">
        <v>182.93</v>
      </c>
      <c r="I236" s="10">
        <v>3</v>
      </c>
      <c r="J236" s="11"/>
    </row>
    <row r="237" s="1" customFormat="1" spans="1:10">
      <c r="A237" s="8" t="str">
        <f t="shared" si="12"/>
        <v>202340</v>
      </c>
      <c r="B237" s="8" t="str">
        <f>"23085025109"</f>
        <v>23085025109</v>
      </c>
      <c r="C237" s="9">
        <v>90</v>
      </c>
      <c r="D237" s="9" t="s">
        <v>10</v>
      </c>
      <c r="E237" s="9">
        <v>76.9</v>
      </c>
      <c r="F237" s="9" t="s">
        <v>10</v>
      </c>
      <c r="G237" s="9">
        <v>166.9</v>
      </c>
      <c r="H237" s="9">
        <v>166.9</v>
      </c>
      <c r="I237" s="10">
        <v>4</v>
      </c>
      <c r="J237" s="11"/>
    </row>
    <row r="238" s="1" customFormat="1" spans="1:10">
      <c r="A238" s="8" t="str">
        <f t="shared" si="12"/>
        <v>202340</v>
      </c>
      <c r="B238" s="8" t="str">
        <f>"23085025104"</f>
        <v>23085025104</v>
      </c>
      <c r="C238" s="9">
        <v>93</v>
      </c>
      <c r="D238" s="9" t="s">
        <v>10</v>
      </c>
      <c r="E238" s="9">
        <v>68.16</v>
      </c>
      <c r="F238" s="9" t="s">
        <v>10</v>
      </c>
      <c r="G238" s="9">
        <v>161.16</v>
      </c>
      <c r="H238" s="9">
        <v>161.16</v>
      </c>
      <c r="I238" s="10">
        <v>5</v>
      </c>
      <c r="J238" s="11"/>
    </row>
    <row r="239" s="1" customFormat="1" spans="1:10">
      <c r="A239" s="8" t="str">
        <f t="shared" si="12"/>
        <v>202340</v>
      </c>
      <c r="B239" s="8" t="str">
        <f>"23085025108"</f>
        <v>23085025108</v>
      </c>
      <c r="C239" s="9">
        <v>81</v>
      </c>
      <c r="D239" s="9" t="s">
        <v>10</v>
      </c>
      <c r="E239" s="9">
        <v>74.95</v>
      </c>
      <c r="F239" s="9" t="s">
        <v>10</v>
      </c>
      <c r="G239" s="9">
        <v>155.95</v>
      </c>
      <c r="H239" s="9">
        <v>155.95</v>
      </c>
      <c r="I239" s="10">
        <v>6</v>
      </c>
      <c r="J239" s="11"/>
    </row>
    <row r="240" s="1" customFormat="1" spans="1:10">
      <c r="A240" s="8" t="str">
        <f t="shared" si="12"/>
        <v>202340</v>
      </c>
      <c r="B240" s="8" t="str">
        <f>"23085025114"</f>
        <v>23085025114</v>
      </c>
      <c r="C240" s="9">
        <v>88.5</v>
      </c>
      <c r="D240" s="9" t="s">
        <v>10</v>
      </c>
      <c r="E240" s="9">
        <v>62.43</v>
      </c>
      <c r="F240" s="9" t="s">
        <v>10</v>
      </c>
      <c r="G240" s="9">
        <v>150.93</v>
      </c>
      <c r="H240" s="9">
        <v>150.93</v>
      </c>
      <c r="I240" s="10">
        <v>7</v>
      </c>
      <c r="J240" s="11"/>
    </row>
    <row r="241" s="1" customFormat="1" spans="1:10">
      <c r="A241" s="8" t="str">
        <f>"202341"</f>
        <v>202341</v>
      </c>
      <c r="B241" s="8" t="str">
        <f>"23085025120"</f>
        <v>23085025120</v>
      </c>
      <c r="C241" s="9">
        <v>115.5</v>
      </c>
      <c r="D241" s="9" t="s">
        <v>10</v>
      </c>
      <c r="E241" s="9">
        <v>81.64</v>
      </c>
      <c r="F241" s="9" t="s">
        <v>10</v>
      </c>
      <c r="G241" s="9">
        <v>197.14</v>
      </c>
      <c r="H241" s="9">
        <v>197.14</v>
      </c>
      <c r="I241" s="10">
        <v>1</v>
      </c>
      <c r="J241" s="11"/>
    </row>
    <row r="242" s="1" customFormat="1" spans="1:10">
      <c r="A242" s="8" t="str">
        <f>"202341"</f>
        <v>202341</v>
      </c>
      <c r="B242" s="8" t="str">
        <f>"23085025115"</f>
        <v>23085025115</v>
      </c>
      <c r="C242" s="9">
        <v>112.5</v>
      </c>
      <c r="D242" s="9" t="s">
        <v>10</v>
      </c>
      <c r="E242" s="9">
        <v>67.58</v>
      </c>
      <c r="F242" s="9" t="s">
        <v>10</v>
      </c>
      <c r="G242" s="9">
        <v>180.08</v>
      </c>
      <c r="H242" s="9">
        <v>180.08</v>
      </c>
      <c r="I242" s="10">
        <v>2</v>
      </c>
      <c r="J242" s="11"/>
    </row>
    <row r="243" s="1" customFormat="1" spans="1:10">
      <c r="A243" s="8" t="str">
        <f>"202341"</f>
        <v>202341</v>
      </c>
      <c r="B243" s="8" t="str">
        <f>"23085025121"</f>
        <v>23085025121</v>
      </c>
      <c r="C243" s="9">
        <v>85.5</v>
      </c>
      <c r="D243" s="9" t="s">
        <v>10</v>
      </c>
      <c r="E243" s="9">
        <v>76.08</v>
      </c>
      <c r="F243" s="9" t="s">
        <v>10</v>
      </c>
      <c r="G243" s="9">
        <v>161.58</v>
      </c>
      <c r="H243" s="9">
        <v>161.58</v>
      </c>
      <c r="I243" s="10">
        <v>3</v>
      </c>
      <c r="J243" s="11"/>
    </row>
    <row r="244" s="1" customFormat="1" spans="1:10">
      <c r="A244" s="8" t="str">
        <f>"202341"</f>
        <v>202341</v>
      </c>
      <c r="B244" s="8" t="str">
        <f>"23085025122"</f>
        <v>23085025122</v>
      </c>
      <c r="C244" s="9">
        <v>93</v>
      </c>
      <c r="D244" s="9" t="s">
        <v>10</v>
      </c>
      <c r="E244" s="9">
        <v>62.27</v>
      </c>
      <c r="F244" s="9" t="s">
        <v>10</v>
      </c>
      <c r="G244" s="9">
        <v>155.27</v>
      </c>
      <c r="H244" s="9">
        <v>155.27</v>
      </c>
      <c r="I244" s="10">
        <v>4</v>
      </c>
      <c r="J244" s="11"/>
    </row>
    <row r="245" s="1" customFormat="1" spans="1:10">
      <c r="A245" s="8" t="str">
        <f>"202342"</f>
        <v>202342</v>
      </c>
      <c r="B245" s="8" t="str">
        <f>"23085025128"</f>
        <v>23085025128</v>
      </c>
      <c r="C245" s="9">
        <v>100.5</v>
      </c>
      <c r="D245" s="9" t="s">
        <v>10</v>
      </c>
      <c r="E245" s="9">
        <v>78.4</v>
      </c>
      <c r="F245" s="9" t="s">
        <v>10</v>
      </c>
      <c r="G245" s="9">
        <v>178.9</v>
      </c>
      <c r="H245" s="9">
        <v>178.9</v>
      </c>
      <c r="I245" s="10">
        <v>1</v>
      </c>
      <c r="J245" s="11"/>
    </row>
    <row r="246" s="1" customFormat="1" spans="1:10">
      <c r="A246" s="8" t="str">
        <f>"202342"</f>
        <v>202342</v>
      </c>
      <c r="B246" s="8" t="str">
        <f>"23085025127"</f>
        <v>23085025127</v>
      </c>
      <c r="C246" s="9">
        <v>99</v>
      </c>
      <c r="D246" s="9" t="s">
        <v>10</v>
      </c>
      <c r="E246" s="9">
        <v>78.98</v>
      </c>
      <c r="F246" s="9" t="s">
        <v>10</v>
      </c>
      <c r="G246" s="9">
        <v>177.98</v>
      </c>
      <c r="H246" s="9">
        <v>177.98</v>
      </c>
      <c r="I246" s="10">
        <v>2</v>
      </c>
      <c r="J246" s="11"/>
    </row>
    <row r="247" s="1" customFormat="1" spans="1:10">
      <c r="A247" s="8" t="str">
        <f>"202343"</f>
        <v>202343</v>
      </c>
      <c r="B247" s="8" t="str">
        <f>"23085025130"</f>
        <v>23085025130</v>
      </c>
      <c r="C247" s="9">
        <v>123</v>
      </c>
      <c r="D247" s="9" t="s">
        <v>10</v>
      </c>
      <c r="E247" s="9">
        <v>73.19</v>
      </c>
      <c r="F247" s="9" t="s">
        <v>10</v>
      </c>
      <c r="G247" s="9">
        <v>196.19</v>
      </c>
      <c r="H247" s="9">
        <v>196.19</v>
      </c>
      <c r="I247" s="10">
        <v>1</v>
      </c>
      <c r="J247" s="11"/>
    </row>
    <row r="248" s="1" customFormat="1" spans="1:10">
      <c r="A248" s="8" t="str">
        <f>"202343"</f>
        <v>202343</v>
      </c>
      <c r="B248" s="8" t="str">
        <f>"23085025129"</f>
        <v>23085025129</v>
      </c>
      <c r="C248" s="9">
        <v>97.5</v>
      </c>
      <c r="D248" s="9" t="s">
        <v>10</v>
      </c>
      <c r="E248" s="9">
        <v>77.95</v>
      </c>
      <c r="F248" s="9" t="s">
        <v>10</v>
      </c>
      <c r="G248" s="9">
        <v>175.45</v>
      </c>
      <c r="H248" s="9">
        <v>175.45</v>
      </c>
      <c r="I248" s="10">
        <v>2</v>
      </c>
      <c r="J248" s="11"/>
    </row>
    <row r="249" s="1" customFormat="1" spans="1:10">
      <c r="A249" s="8" t="str">
        <f>"202343"</f>
        <v>202343</v>
      </c>
      <c r="B249" s="8" t="str">
        <f>"23085025201"</f>
        <v>23085025201</v>
      </c>
      <c r="C249" s="9">
        <v>102</v>
      </c>
      <c r="D249" s="9" t="s">
        <v>10</v>
      </c>
      <c r="E249" s="9">
        <v>69.4</v>
      </c>
      <c r="F249" s="9" t="s">
        <v>10</v>
      </c>
      <c r="G249" s="9">
        <v>171.4</v>
      </c>
      <c r="H249" s="9">
        <v>171.4</v>
      </c>
      <c r="I249" s="10">
        <v>3</v>
      </c>
      <c r="J249" s="11"/>
    </row>
    <row r="250" s="1" customFormat="1" spans="1:10">
      <c r="A250" s="8" t="str">
        <f>"202345"</f>
        <v>202345</v>
      </c>
      <c r="B250" s="8" t="str">
        <f>"23085025404"</f>
        <v>23085025404</v>
      </c>
      <c r="C250" s="9">
        <v>111</v>
      </c>
      <c r="D250" s="9" t="s">
        <v>10</v>
      </c>
      <c r="E250" s="9">
        <v>84.87</v>
      </c>
      <c r="F250" s="9" t="s">
        <v>10</v>
      </c>
      <c r="G250" s="9">
        <v>195.87</v>
      </c>
      <c r="H250" s="9">
        <v>195.87</v>
      </c>
      <c r="I250" s="10">
        <v>1</v>
      </c>
      <c r="J250" s="11"/>
    </row>
    <row r="251" s="1" customFormat="1" spans="1:10">
      <c r="A251" s="8" t="str">
        <f>"202345"</f>
        <v>202345</v>
      </c>
      <c r="B251" s="8" t="str">
        <f>"23085025213"</f>
        <v>23085025213</v>
      </c>
      <c r="C251" s="9">
        <v>112.5</v>
      </c>
      <c r="D251" s="9" t="s">
        <v>10</v>
      </c>
      <c r="E251" s="9">
        <v>74.43</v>
      </c>
      <c r="F251" s="9" t="s">
        <v>10</v>
      </c>
      <c r="G251" s="9">
        <v>186.93</v>
      </c>
      <c r="H251" s="9">
        <v>186.93</v>
      </c>
      <c r="I251" s="10">
        <v>2</v>
      </c>
      <c r="J251" s="11"/>
    </row>
    <row r="252" s="1" customFormat="1" spans="1:10">
      <c r="A252" s="8" t="str">
        <f>"202345"</f>
        <v>202345</v>
      </c>
      <c r="B252" s="8" t="str">
        <f>"23085025306"</f>
        <v>23085025306</v>
      </c>
      <c r="C252" s="9">
        <v>108</v>
      </c>
      <c r="D252" s="9" t="s">
        <v>10</v>
      </c>
      <c r="E252" s="9">
        <v>74.08</v>
      </c>
      <c r="F252" s="9" t="s">
        <v>10</v>
      </c>
      <c r="G252" s="9">
        <v>182.08</v>
      </c>
      <c r="H252" s="9">
        <v>182.08</v>
      </c>
      <c r="I252" s="10">
        <v>3</v>
      </c>
      <c r="J252" s="11"/>
    </row>
    <row r="253" s="1" customFormat="1" spans="1:10">
      <c r="A253" s="8" t="str">
        <f>"202346"</f>
        <v>202346</v>
      </c>
      <c r="B253" s="8" t="str">
        <f>"23085025410"</f>
        <v>23085025410</v>
      </c>
      <c r="C253" s="9">
        <v>81</v>
      </c>
      <c r="D253" s="9" t="s">
        <v>10</v>
      </c>
      <c r="E253" s="9">
        <v>70.01</v>
      </c>
      <c r="F253" s="9" t="s">
        <v>10</v>
      </c>
      <c r="G253" s="9">
        <v>151.01</v>
      </c>
      <c r="H253" s="9">
        <v>151.01</v>
      </c>
      <c r="I253" s="10">
        <v>1</v>
      </c>
      <c r="J253" s="11"/>
    </row>
    <row r="254" s="1" customFormat="1" spans="1:10">
      <c r="A254" s="8" t="str">
        <f>"202347"</f>
        <v>202347</v>
      </c>
      <c r="B254" s="8" t="str">
        <f>"23085025412"</f>
        <v>23085025412</v>
      </c>
      <c r="C254" s="9">
        <v>103.5</v>
      </c>
      <c r="D254" s="9" t="s">
        <v>10</v>
      </c>
      <c r="E254" s="9">
        <v>98.66</v>
      </c>
      <c r="F254" s="9" t="s">
        <v>10</v>
      </c>
      <c r="G254" s="9">
        <v>202.16</v>
      </c>
      <c r="H254" s="9">
        <v>202.16</v>
      </c>
      <c r="I254" s="10">
        <v>1</v>
      </c>
      <c r="J254" s="11"/>
    </row>
    <row r="255" s="1" customFormat="1" spans="1:10">
      <c r="A255" s="8" t="str">
        <f>"202347"</f>
        <v>202347</v>
      </c>
      <c r="B255" s="8" t="str">
        <f>"23085025417"</f>
        <v>23085025417</v>
      </c>
      <c r="C255" s="9">
        <v>103.5</v>
      </c>
      <c r="D255" s="9" t="s">
        <v>10</v>
      </c>
      <c r="E255" s="9">
        <v>80.21</v>
      </c>
      <c r="F255" s="9" t="s">
        <v>10</v>
      </c>
      <c r="G255" s="9">
        <v>183.71</v>
      </c>
      <c r="H255" s="9">
        <v>183.71</v>
      </c>
      <c r="I255" s="10">
        <v>2</v>
      </c>
      <c r="J255" s="11"/>
    </row>
    <row r="256" s="1" customFormat="1" spans="1:10">
      <c r="A256" s="8" t="str">
        <f>"202347"</f>
        <v>202347</v>
      </c>
      <c r="B256" s="8" t="str">
        <f>"23085025419"</f>
        <v>23085025419</v>
      </c>
      <c r="C256" s="9">
        <v>102</v>
      </c>
      <c r="D256" s="9" t="s">
        <v>10</v>
      </c>
      <c r="E256" s="9">
        <v>71.85</v>
      </c>
      <c r="F256" s="9" t="s">
        <v>10</v>
      </c>
      <c r="G256" s="9">
        <v>173.85</v>
      </c>
      <c r="H256" s="9">
        <v>173.85</v>
      </c>
      <c r="I256" s="10">
        <v>3</v>
      </c>
      <c r="J256" s="11"/>
    </row>
    <row r="257" s="1" customFormat="1" spans="1:10">
      <c r="A257" s="8" t="str">
        <f>"202348"</f>
        <v>202348</v>
      </c>
      <c r="B257" s="8" t="str">
        <f>"23085025425"</f>
        <v>23085025425</v>
      </c>
      <c r="C257" s="9">
        <v>105</v>
      </c>
      <c r="D257" s="9" t="s">
        <v>10</v>
      </c>
      <c r="E257" s="9">
        <v>86.37</v>
      </c>
      <c r="F257" s="9" t="s">
        <v>10</v>
      </c>
      <c r="G257" s="9">
        <v>191.37</v>
      </c>
      <c r="H257" s="9">
        <v>191.37</v>
      </c>
      <c r="I257" s="10">
        <v>1</v>
      </c>
      <c r="J257" s="11"/>
    </row>
    <row r="258" s="1" customFormat="1" spans="1:10">
      <c r="A258" s="8" t="str">
        <f>"202348"</f>
        <v>202348</v>
      </c>
      <c r="B258" s="8" t="str">
        <f>"23085025426"</f>
        <v>23085025426</v>
      </c>
      <c r="C258" s="9">
        <v>106.5</v>
      </c>
      <c r="D258" s="9" t="s">
        <v>10</v>
      </c>
      <c r="E258" s="9">
        <v>62.98</v>
      </c>
      <c r="F258" s="9" t="s">
        <v>10</v>
      </c>
      <c r="G258" s="9">
        <v>169.48</v>
      </c>
      <c r="H258" s="9">
        <v>169.48</v>
      </c>
      <c r="I258" s="10">
        <v>2</v>
      </c>
      <c r="J258" s="11"/>
    </row>
    <row r="259" s="1" customFormat="1" spans="1:10">
      <c r="A259" s="8" t="str">
        <f>"202348"</f>
        <v>202348</v>
      </c>
      <c r="B259" s="8" t="str">
        <f>"23085025427"</f>
        <v>23085025427</v>
      </c>
      <c r="C259" s="9">
        <v>100.5</v>
      </c>
      <c r="D259" s="9" t="s">
        <v>10</v>
      </c>
      <c r="E259" s="9">
        <v>66.56</v>
      </c>
      <c r="F259" s="9" t="s">
        <v>10</v>
      </c>
      <c r="G259" s="9">
        <v>167.06</v>
      </c>
      <c r="H259" s="9">
        <v>167.06</v>
      </c>
      <c r="I259" s="10">
        <v>3</v>
      </c>
      <c r="J259" s="11"/>
    </row>
    <row r="260" s="1" customFormat="1" spans="1:10">
      <c r="A260" s="8" t="str">
        <f>"202349"</f>
        <v>202349</v>
      </c>
      <c r="B260" s="8" t="str">
        <f>"23085025501"</f>
        <v>23085025501</v>
      </c>
      <c r="C260" s="9">
        <v>97.5</v>
      </c>
      <c r="D260" s="9" t="s">
        <v>10</v>
      </c>
      <c r="E260" s="9">
        <v>82.24</v>
      </c>
      <c r="F260" s="9" t="s">
        <v>10</v>
      </c>
      <c r="G260" s="9">
        <v>179.74</v>
      </c>
      <c r="H260" s="9">
        <v>179.74</v>
      </c>
      <c r="I260" s="10">
        <v>1</v>
      </c>
      <c r="J260" s="11"/>
    </row>
    <row r="261" s="1" customFormat="1" spans="1:10">
      <c r="A261" s="8" t="str">
        <f>"202349"</f>
        <v>202349</v>
      </c>
      <c r="B261" s="8" t="str">
        <f>"23085025502"</f>
        <v>23085025502</v>
      </c>
      <c r="C261" s="9">
        <v>90</v>
      </c>
      <c r="D261" s="9" t="s">
        <v>10</v>
      </c>
      <c r="E261" s="9">
        <v>75.53</v>
      </c>
      <c r="F261" s="9" t="s">
        <v>10</v>
      </c>
      <c r="G261" s="9">
        <v>165.53</v>
      </c>
      <c r="H261" s="9">
        <v>165.53</v>
      </c>
      <c r="I261" s="10">
        <v>2</v>
      </c>
      <c r="J261" s="11"/>
    </row>
    <row r="262" s="1" customFormat="1" spans="1:10">
      <c r="A262" s="8" t="str">
        <f>"202349"</f>
        <v>202349</v>
      </c>
      <c r="B262" s="8" t="str">
        <f>"23085025430"</f>
        <v>23085025430</v>
      </c>
      <c r="C262" s="9">
        <v>96</v>
      </c>
      <c r="D262" s="9" t="s">
        <v>10</v>
      </c>
      <c r="E262" s="9">
        <v>62.64</v>
      </c>
      <c r="F262" s="9" t="s">
        <v>10</v>
      </c>
      <c r="G262" s="9">
        <v>158.64</v>
      </c>
      <c r="H262" s="9">
        <v>158.64</v>
      </c>
      <c r="I262" s="10">
        <v>3</v>
      </c>
      <c r="J262" s="11"/>
    </row>
    <row r="263" s="1" customFormat="1" spans="1:10">
      <c r="A263" s="8" t="str">
        <f t="shared" ref="A263:A272" si="13">"202350"</f>
        <v>202350</v>
      </c>
      <c r="B263" s="8" t="str">
        <f>"23085025504"</f>
        <v>23085025504</v>
      </c>
      <c r="C263" s="9">
        <v>117</v>
      </c>
      <c r="D263" s="9" t="s">
        <v>10</v>
      </c>
      <c r="E263" s="9">
        <v>87.16</v>
      </c>
      <c r="F263" s="9" t="s">
        <v>10</v>
      </c>
      <c r="G263" s="9">
        <v>204.16</v>
      </c>
      <c r="H263" s="9">
        <v>204.16</v>
      </c>
      <c r="I263" s="10">
        <v>1</v>
      </c>
      <c r="J263" s="11"/>
    </row>
    <row r="264" s="1" customFormat="1" spans="1:10">
      <c r="A264" s="8" t="str">
        <f t="shared" si="13"/>
        <v>202350</v>
      </c>
      <c r="B264" s="8" t="str">
        <f>"23085025505"</f>
        <v>23085025505</v>
      </c>
      <c r="C264" s="9">
        <v>105</v>
      </c>
      <c r="D264" s="9" t="s">
        <v>10</v>
      </c>
      <c r="E264" s="9">
        <v>88.85</v>
      </c>
      <c r="F264" s="9" t="s">
        <v>10</v>
      </c>
      <c r="G264" s="9">
        <v>193.85</v>
      </c>
      <c r="H264" s="9">
        <v>193.85</v>
      </c>
      <c r="I264" s="10">
        <v>2</v>
      </c>
      <c r="J264" s="11"/>
    </row>
    <row r="265" s="1" customFormat="1" spans="1:10">
      <c r="A265" s="8" t="str">
        <f t="shared" si="13"/>
        <v>202350</v>
      </c>
      <c r="B265" s="8" t="str">
        <f>"23085025510"</f>
        <v>23085025510</v>
      </c>
      <c r="C265" s="9">
        <v>106.5</v>
      </c>
      <c r="D265" s="9" t="s">
        <v>10</v>
      </c>
      <c r="E265" s="9">
        <v>86.98</v>
      </c>
      <c r="F265" s="9" t="s">
        <v>10</v>
      </c>
      <c r="G265" s="9">
        <v>193.48</v>
      </c>
      <c r="H265" s="9">
        <v>193.48</v>
      </c>
      <c r="I265" s="10">
        <v>3</v>
      </c>
      <c r="J265" s="11"/>
    </row>
    <row r="266" s="1" customFormat="1" spans="1:10">
      <c r="A266" s="8" t="str">
        <f t="shared" si="13"/>
        <v>202350</v>
      </c>
      <c r="B266" s="8" t="str">
        <f>"23085025511"</f>
        <v>23085025511</v>
      </c>
      <c r="C266" s="9">
        <v>105</v>
      </c>
      <c r="D266" s="9" t="s">
        <v>10</v>
      </c>
      <c r="E266" s="9">
        <v>87.01</v>
      </c>
      <c r="F266" s="9" t="s">
        <v>10</v>
      </c>
      <c r="G266" s="9">
        <v>192.01</v>
      </c>
      <c r="H266" s="9">
        <v>192.01</v>
      </c>
      <c r="I266" s="10">
        <v>4</v>
      </c>
      <c r="J266" s="11"/>
    </row>
    <row r="267" s="1" customFormat="1" spans="1:10">
      <c r="A267" s="8" t="str">
        <f t="shared" si="13"/>
        <v>202350</v>
      </c>
      <c r="B267" s="8" t="str">
        <f>"23085025509"</f>
        <v>23085025509</v>
      </c>
      <c r="C267" s="9">
        <v>108</v>
      </c>
      <c r="D267" s="9" t="s">
        <v>10</v>
      </c>
      <c r="E267" s="9">
        <v>75.9</v>
      </c>
      <c r="F267" s="9" t="s">
        <v>10</v>
      </c>
      <c r="G267" s="9">
        <v>183.9</v>
      </c>
      <c r="H267" s="9">
        <v>183.9</v>
      </c>
      <c r="I267" s="10">
        <v>5</v>
      </c>
      <c r="J267" s="11"/>
    </row>
    <row r="268" s="1" customFormat="1" spans="1:10">
      <c r="A268" s="8" t="str">
        <f t="shared" si="13"/>
        <v>202350</v>
      </c>
      <c r="B268" s="8" t="str">
        <f>"23085025507"</f>
        <v>23085025507</v>
      </c>
      <c r="C268" s="9">
        <v>84</v>
      </c>
      <c r="D268" s="9" t="s">
        <v>10</v>
      </c>
      <c r="E268" s="9">
        <v>84.37</v>
      </c>
      <c r="F268" s="9" t="s">
        <v>10</v>
      </c>
      <c r="G268" s="9">
        <v>168.37</v>
      </c>
      <c r="H268" s="9">
        <v>168.37</v>
      </c>
      <c r="I268" s="10">
        <v>6</v>
      </c>
      <c r="J268" s="11"/>
    </row>
    <row r="269" s="1" customFormat="1" spans="1:10">
      <c r="A269" s="8" t="str">
        <f t="shared" si="13"/>
        <v>202350</v>
      </c>
      <c r="B269" s="8" t="str">
        <f>"23085025508"</f>
        <v>23085025508</v>
      </c>
      <c r="C269" s="9">
        <v>99</v>
      </c>
      <c r="D269" s="9" t="s">
        <v>10</v>
      </c>
      <c r="E269" s="9">
        <v>69.14</v>
      </c>
      <c r="F269" s="9" t="s">
        <v>10</v>
      </c>
      <c r="G269" s="9">
        <v>168.14</v>
      </c>
      <c r="H269" s="9">
        <v>168.14</v>
      </c>
      <c r="I269" s="10">
        <v>7</v>
      </c>
      <c r="J269" s="11"/>
    </row>
    <row r="270" s="1" customFormat="1" spans="1:10">
      <c r="A270" s="8" t="str">
        <f t="shared" ref="A270:A279" si="14">"202351"</f>
        <v>202351</v>
      </c>
      <c r="B270" s="8" t="str">
        <f>"23085025522"</f>
        <v>23085025522</v>
      </c>
      <c r="C270" s="9">
        <v>106.5</v>
      </c>
      <c r="D270" s="9" t="s">
        <v>10</v>
      </c>
      <c r="E270" s="9">
        <v>93.24</v>
      </c>
      <c r="F270" s="9" t="s">
        <v>10</v>
      </c>
      <c r="G270" s="9">
        <v>199.74</v>
      </c>
      <c r="H270" s="9">
        <v>199.74</v>
      </c>
      <c r="I270" s="10">
        <v>1</v>
      </c>
      <c r="J270" s="11"/>
    </row>
    <row r="271" s="1" customFormat="1" spans="1:10">
      <c r="A271" s="8" t="str">
        <f t="shared" si="14"/>
        <v>202351</v>
      </c>
      <c r="B271" s="8" t="str">
        <f>"23085025519"</f>
        <v>23085025519</v>
      </c>
      <c r="C271" s="9">
        <v>114</v>
      </c>
      <c r="D271" s="9" t="s">
        <v>10</v>
      </c>
      <c r="E271" s="9">
        <v>84.27</v>
      </c>
      <c r="F271" s="9" t="s">
        <v>10</v>
      </c>
      <c r="G271" s="9">
        <v>198.27</v>
      </c>
      <c r="H271" s="9">
        <v>198.27</v>
      </c>
      <c r="I271" s="10">
        <v>2</v>
      </c>
      <c r="J271" s="11"/>
    </row>
    <row r="272" s="1" customFormat="1" spans="1:10">
      <c r="A272" s="8" t="str">
        <f t="shared" si="14"/>
        <v>202351</v>
      </c>
      <c r="B272" s="8" t="str">
        <f>"23085025515"</f>
        <v>23085025515</v>
      </c>
      <c r="C272" s="9">
        <v>105</v>
      </c>
      <c r="D272" s="9" t="s">
        <v>10</v>
      </c>
      <c r="E272" s="9">
        <v>82.11</v>
      </c>
      <c r="F272" s="9" t="s">
        <v>10</v>
      </c>
      <c r="G272" s="9">
        <v>187.11</v>
      </c>
      <c r="H272" s="9">
        <v>187.11</v>
      </c>
      <c r="I272" s="10">
        <v>3</v>
      </c>
      <c r="J272" s="11"/>
    </row>
    <row r="273" s="1" customFormat="1" spans="1:10">
      <c r="A273" s="8" t="str">
        <f t="shared" si="14"/>
        <v>202351</v>
      </c>
      <c r="B273" s="8" t="str">
        <f>"23085025520"</f>
        <v>23085025520</v>
      </c>
      <c r="C273" s="9">
        <v>93</v>
      </c>
      <c r="D273" s="9" t="s">
        <v>10</v>
      </c>
      <c r="E273" s="9">
        <v>76.32</v>
      </c>
      <c r="F273" s="9" t="s">
        <v>10</v>
      </c>
      <c r="G273" s="9">
        <v>169.32</v>
      </c>
      <c r="H273" s="9">
        <v>169.32</v>
      </c>
      <c r="I273" s="10">
        <v>4</v>
      </c>
      <c r="J273" s="11"/>
    </row>
    <row r="274" s="1" customFormat="1" spans="1:10">
      <c r="A274" s="8" t="str">
        <f t="shared" si="14"/>
        <v>202351</v>
      </c>
      <c r="B274" s="8" t="str">
        <f>"23085025514"</f>
        <v>23085025514</v>
      </c>
      <c r="C274" s="9">
        <v>100.5</v>
      </c>
      <c r="D274" s="9" t="s">
        <v>10</v>
      </c>
      <c r="E274" s="9">
        <v>66.35</v>
      </c>
      <c r="F274" s="9" t="s">
        <v>10</v>
      </c>
      <c r="G274" s="9">
        <v>166.85</v>
      </c>
      <c r="H274" s="9">
        <v>166.85</v>
      </c>
      <c r="I274" s="10">
        <v>5</v>
      </c>
      <c r="J274" s="11"/>
    </row>
    <row r="275" s="1" customFormat="1" spans="1:10">
      <c r="A275" s="8" t="str">
        <f t="shared" si="14"/>
        <v>202351</v>
      </c>
      <c r="B275" s="8" t="str">
        <f>"23085025521"</f>
        <v>23085025521</v>
      </c>
      <c r="C275" s="9">
        <v>96</v>
      </c>
      <c r="D275" s="9" t="s">
        <v>10</v>
      </c>
      <c r="E275" s="9">
        <v>61.37</v>
      </c>
      <c r="F275" s="9" t="s">
        <v>10</v>
      </c>
      <c r="G275" s="9">
        <v>157.37</v>
      </c>
      <c r="H275" s="9">
        <v>157.37</v>
      </c>
      <c r="I275" s="10">
        <v>6</v>
      </c>
      <c r="J275" s="11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2023-08-17T00:29:00Z</dcterms:created>
  <dcterms:modified xsi:type="dcterms:W3CDTF">2023-08-23T03:47:11Z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9991C97D07FC4017B532712AAC1AA957_13</vt:lpwstr>
  </property>
</Properties>
</file>