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80" activeTab="0"/>
  </bookViews>
  <sheets>
    <sheet name="第一组" sheetId="1" r:id="rId1"/>
  </sheets>
  <definedNames>
    <definedName name="_xlnm.Print_Area" localSheetId="0">'第一组'!$A$1:$L$127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<sst xmlns="http://schemas.openxmlformats.org/spreadsheetml/2006/main" count="284" uniqueCount="182">
  <si>
    <t>重庆市大渡口区事业单位2023年第二季度公开招聘工作人员笔试、面试和总成绩公布表（第一组）</t>
  </si>
  <si>
    <r>
      <t xml:space="preserve">   根据《重庆市大渡口区事业单位2023年第二季度公开招聘工作人员公告》规定，组织开展了笔试、面试工作，并认真履行监督职责。现将</t>
    </r>
    <r>
      <rPr>
        <u val="single"/>
        <sz val="11"/>
        <rFont val="方正仿宋_GBK"/>
        <family val="4"/>
      </rPr>
      <t>22</t>
    </r>
    <r>
      <rPr>
        <sz val="11"/>
        <rFont val="方正仿宋_GBK"/>
        <family val="4"/>
      </rPr>
      <t>名面试人员的各项成绩公布如下：</t>
    </r>
  </si>
  <si>
    <t>序号</t>
  </si>
  <si>
    <t>招聘单位</t>
  </si>
  <si>
    <t>招聘岗位</t>
  </si>
  <si>
    <t>姓名</t>
  </si>
  <si>
    <t>笔试</t>
  </si>
  <si>
    <t>面试</t>
  </si>
  <si>
    <r>
      <rPr>
        <sz val="11"/>
        <color indexed="8"/>
        <rFont val="方正黑体_GBK"/>
        <family val="4"/>
      </rPr>
      <t>总成绩</t>
    </r>
  </si>
  <si>
    <t>按岗位排序</t>
  </si>
  <si>
    <t>公共科目成绩</t>
  </si>
  <si>
    <t>按比例折算</t>
  </si>
  <si>
    <t>专业技能测试成绩</t>
  </si>
  <si>
    <t>按30%折算</t>
  </si>
  <si>
    <t>综合面试成绩</t>
  </si>
  <si>
    <t>甲类岗按50%，乙类岗按20%折算</t>
  </si>
  <si>
    <t>中共重庆市大渡口区委党代表联络服务中心</t>
  </si>
  <si>
    <t>网络宣传</t>
  </si>
  <si>
    <t>王思月</t>
  </si>
  <si>
    <t>张鑫</t>
  </si>
  <si>
    <t>邱天</t>
  </si>
  <si>
    <t>文婷</t>
  </si>
  <si>
    <t>重庆市大渡口区老年大学</t>
  </si>
  <si>
    <t>会计</t>
  </si>
  <si>
    <t>曾敏</t>
  </si>
  <si>
    <t>/</t>
  </si>
  <si>
    <t>舒红</t>
  </si>
  <si>
    <t>王楠</t>
  </si>
  <si>
    <t>行政文秘</t>
  </si>
  <si>
    <t>余晨灿</t>
  </si>
  <si>
    <t>王李晓</t>
  </si>
  <si>
    <t>邱雅琪</t>
  </si>
  <si>
    <t>重庆市第九十五中学校</t>
  </si>
  <si>
    <t>王路畅</t>
  </si>
  <si>
    <t>李紫琪</t>
  </si>
  <si>
    <t>邓蛙鸣</t>
  </si>
  <si>
    <t>重庆市大渡口区生产力促进中心</t>
  </si>
  <si>
    <t>综合管理</t>
  </si>
  <si>
    <t>龙凤</t>
  </si>
  <si>
    <t>李越</t>
  </si>
  <si>
    <t>刘佳怡</t>
  </si>
  <si>
    <t>重庆市大渡口区城乡融合发展中心</t>
  </si>
  <si>
    <t>工程管理</t>
  </si>
  <si>
    <t>郭畅</t>
  </si>
  <si>
    <t>周龙定</t>
  </si>
  <si>
    <t>梁峰华</t>
  </si>
  <si>
    <t>经济管理</t>
  </si>
  <si>
    <t>张妤思</t>
  </si>
  <si>
    <t>洪文超</t>
  </si>
  <si>
    <t>姚梦婷</t>
  </si>
  <si>
    <r>
      <t xml:space="preserve">备注：
</t>
    </r>
    <r>
      <rPr>
        <sz val="11"/>
        <rFont val="Times New Roman"/>
        <family val="1"/>
      </rPr>
      <t xml:space="preserve">   1.</t>
    </r>
    <r>
      <rPr>
        <sz val="11"/>
        <rFont val="方正仿宋_GBK"/>
        <family val="4"/>
      </rPr>
      <t xml:space="preserve">甲类岗位总成绩=（《职业能力倾向测验》+《综合应用能力》）÷3×50%+综合面试×50%。
   乙类岗位总成绩=（《职业能力倾向测验》+《综合应用能力》）÷3×50%+专业技能测试×30%+综合面试×20%。
   总成绩采取百分制计算，四舍五入后精确到小数点后两位数。（区委党代表联络服务中心网络宣传岗为乙类岗，其余为甲类岗）
</t>
    </r>
    <r>
      <rPr>
        <sz val="11"/>
        <rFont val="Times New Roman"/>
        <family val="1"/>
      </rPr>
      <t xml:space="preserve">   2.</t>
    </r>
    <r>
      <rPr>
        <sz val="11"/>
        <rFont val="方正仿宋_GBK"/>
        <family val="4"/>
      </rPr>
      <t xml:space="preserve">面试当天，若原确定进入面试的部分人员主动放弃，导致竞争比例达不到2:1的，可放宽开考比例。放宽开考比例的面试人员，报考卫生事业单位岗位的面试成绩不得低于65分，报考其他岗位的面试各科成绩不得低于70分，方可进入后续环节。
</t>
    </r>
    <r>
      <rPr>
        <sz val="11"/>
        <rFont val="Times New Roman"/>
        <family val="1"/>
      </rPr>
      <t xml:space="preserve">   3.</t>
    </r>
    <r>
      <rPr>
        <sz val="11"/>
        <rFont val="方正仿宋_GBK"/>
        <family val="4"/>
      </rPr>
      <t>体检人选按照拟招聘岗位名额，根据报考人员考试总成绩从高到低1:1等额确定。当考试总成绩相同时，应聘人员属退役军人的优先确定为体检人选，对其他应聘人员依次按符合岗位要求的学历层次、专业技能测试成绩、综合面试成绩、《综合应用能力》笔试成绩、《职业能力倾向测验》笔试成绩、相应职称、相应职（执）业资格高者优先；若以上要素均完全一致，则加试结构化面试，以加试成绩高者优先。</t>
    </r>
  </si>
  <si>
    <t>重庆市大渡口区事业单位2023年第二季度公开招聘工作人员笔试、面试和总成绩公布表（第二组）</t>
  </si>
  <si>
    <r>
      <t xml:space="preserve">   根据《重庆市大渡口区事业单位2023年第二季度公开招聘工作人员公告》规定，组织开展了笔试、面试工作，并认真履行监督职责。现将</t>
    </r>
    <r>
      <rPr>
        <u val="single"/>
        <sz val="11"/>
        <rFont val="方正仿宋_GBK"/>
        <family val="4"/>
      </rPr>
      <t>28</t>
    </r>
    <r>
      <rPr>
        <sz val="11"/>
        <rFont val="方正仿宋_GBK"/>
        <family val="4"/>
      </rPr>
      <t>名面试人员的各项成绩公布如下：</t>
    </r>
  </si>
  <si>
    <t>按50%折算</t>
  </si>
  <si>
    <t>重庆市大渡口区生态环境监测站</t>
  </si>
  <si>
    <t>环境监测</t>
  </si>
  <si>
    <t>黄惊媚</t>
  </si>
  <si>
    <t>李昱江</t>
  </si>
  <si>
    <t>毛宜天</t>
  </si>
  <si>
    <t>重庆市大渡口区应急协调中心</t>
  </si>
  <si>
    <t>维稳处突</t>
  </si>
  <si>
    <t>肖力</t>
  </si>
  <si>
    <t>邱榆婷</t>
  </si>
  <si>
    <t>张家容</t>
  </si>
  <si>
    <t>重庆市大渡口区公园管理处</t>
  </si>
  <si>
    <t>园林工程</t>
  </si>
  <si>
    <t>肖安娜</t>
  </si>
  <si>
    <t>李金花</t>
  </si>
  <si>
    <t>缺考</t>
  </si>
  <si>
    <t>李静</t>
  </si>
  <si>
    <t>张慧伶</t>
  </si>
  <si>
    <t>重庆市大渡口区医药价格和招标采购监督指导中心</t>
  </si>
  <si>
    <t>采购监督指导</t>
  </si>
  <si>
    <t>沈俊洁</t>
  </si>
  <si>
    <t>王茹苓</t>
  </si>
  <si>
    <t>王曹铭弋</t>
  </si>
  <si>
    <t>重庆市大渡口区招商服务中心</t>
  </si>
  <si>
    <t>招商</t>
  </si>
  <si>
    <t>何晓斌</t>
  </si>
  <si>
    <t>吴桐</t>
  </si>
  <si>
    <t>吴彦霖</t>
  </si>
  <si>
    <t>重庆市大渡口区公立医疗机构发展中心</t>
  </si>
  <si>
    <r>
      <t>综合管理</t>
    </r>
    <r>
      <rPr>
        <sz val="11"/>
        <rFont val="Times New Roman"/>
        <family val="1"/>
      </rPr>
      <t>1</t>
    </r>
  </si>
  <si>
    <t>宾雪</t>
  </si>
  <si>
    <t>肖爽</t>
  </si>
  <si>
    <t>王心乙</t>
  </si>
  <si>
    <r>
      <t>综合管理</t>
    </r>
    <r>
      <rPr>
        <sz val="11"/>
        <rFont val="Times New Roman"/>
        <family val="1"/>
      </rPr>
      <t>2</t>
    </r>
  </si>
  <si>
    <t>贾更新</t>
  </si>
  <si>
    <t>熊亚</t>
  </si>
  <si>
    <t>罗雪天</t>
  </si>
  <si>
    <t>重庆市大渡口区中医院</t>
  </si>
  <si>
    <t>信息技术</t>
  </si>
  <si>
    <t>李正</t>
  </si>
  <si>
    <t>刘丹</t>
  </si>
  <si>
    <t>石交秋</t>
  </si>
  <si>
    <t>重庆市大渡口区跳磴镇卫生院</t>
  </si>
  <si>
    <t>郑娟</t>
  </si>
  <si>
    <t>张栖梦</t>
  </si>
  <si>
    <t>明月</t>
  </si>
  <si>
    <r>
      <t xml:space="preserve">备注：
</t>
    </r>
    <r>
      <rPr>
        <sz val="11"/>
        <rFont val="Times New Roman"/>
        <family val="1"/>
      </rPr>
      <t xml:space="preserve">    1.</t>
    </r>
    <r>
      <rPr>
        <sz val="11"/>
        <rFont val="方正仿宋_GBK"/>
        <family val="4"/>
      </rPr>
      <t xml:space="preserve">甲类岗位总成绩=（《职业能力倾向测验》+《综合应用能力》）÷3×50%+综合面试×50%。总成绩采取百分制计算，四舍五入后精确到小数点后两位数。 
</t>
    </r>
    <r>
      <rPr>
        <sz val="11"/>
        <rFont val="Times New Roman"/>
        <family val="1"/>
      </rPr>
      <t xml:space="preserve">    2.</t>
    </r>
    <r>
      <rPr>
        <sz val="11"/>
        <rFont val="方正仿宋_GBK"/>
        <family val="4"/>
      </rPr>
      <t xml:space="preserve">面试当天，若原确定进入面试的部分人员主动放弃，导致竞争比例达不到2:1的，可放宽开考比例。放宽开考比例的面试人员，报考卫生事业单位岗位的面试成绩不得低于65分，报考其他岗位的面试各科成绩不得低于70分，方可进入后续环节。
</t>
    </r>
    <r>
      <rPr>
        <sz val="11"/>
        <rFont val="Times New Roman"/>
        <family val="1"/>
      </rPr>
      <t xml:space="preserve">    3.</t>
    </r>
    <r>
      <rPr>
        <sz val="11"/>
        <rFont val="方正仿宋_GBK"/>
        <family val="4"/>
      </rPr>
      <t>体检人选按照拟招聘岗位名额，根据报考人员考试总成绩从高到低1:1等额确定。当考试总成绩相同时，应聘人员属退役军人的优先确定为体检人选，对其他应聘人员依次按符合岗位要求的学历层次、专业技能测试成绩、综合面试成绩、《综合应用能力》笔试成绩、《职业能力倾向测验》笔试成绩、相应职称、相应职（执）业资格高者优先；若以上要素均完全一致，则加试结构化面试，以加试成绩高者优先。</t>
    </r>
  </si>
  <si>
    <t>重庆市大渡口区事业单位2023年第二季度公开招聘工作人员笔试、面试和总成绩公布表（第三组）</t>
  </si>
  <si>
    <r>
      <t xml:space="preserve">   根据《重庆市大渡口区事业单位2023年第二季度公开招聘工作人员公告》规定，组织开展了笔试、面试工作，并认真履行监督职责。现将</t>
    </r>
    <r>
      <rPr>
        <u val="single"/>
        <sz val="11"/>
        <rFont val="方正仿宋_GBK"/>
        <family val="4"/>
      </rPr>
      <t>13</t>
    </r>
    <r>
      <rPr>
        <sz val="11"/>
        <rFont val="方正仿宋_GBK"/>
        <family val="4"/>
      </rPr>
      <t>名面试人员的各项成绩公布如下：</t>
    </r>
  </si>
  <si>
    <t>重庆市大渡口区人民医院</t>
  </si>
  <si>
    <t>麻醉科医生</t>
  </si>
  <si>
    <t>王闯</t>
  </si>
  <si>
    <t>周旺</t>
  </si>
  <si>
    <t>陈颍睿</t>
  </si>
  <si>
    <t>放射科医生</t>
  </si>
  <si>
    <t>唐华军</t>
  </si>
  <si>
    <t>重庆市大渡口区春晖路街道社区卫生服务中心</t>
  </si>
  <si>
    <t>儿科医生</t>
  </si>
  <si>
    <t>王娱</t>
  </si>
  <si>
    <t>向海付</t>
  </si>
  <si>
    <t>五官科医生</t>
  </si>
  <si>
    <t>李璇</t>
  </si>
  <si>
    <t>重庆市大渡口区疾病预防控制中心</t>
  </si>
  <si>
    <t>理化检验</t>
  </si>
  <si>
    <t>殷江宇</t>
  </si>
  <si>
    <t>左明月</t>
  </si>
  <si>
    <t>钟慧敏</t>
  </si>
  <si>
    <t>重庆市大渡口区新山村街道社区卫生服务中心</t>
  </si>
  <si>
    <t>药剂师</t>
  </si>
  <si>
    <t>殷冬梅</t>
  </si>
  <si>
    <t>周雪娇</t>
  </si>
  <si>
    <t>翁雯</t>
  </si>
  <si>
    <r>
      <t xml:space="preserve">备注：
</t>
    </r>
    <r>
      <rPr>
        <sz val="11"/>
        <rFont val="Times New Roman"/>
        <family val="1"/>
      </rPr>
      <t xml:space="preserve">    1.</t>
    </r>
    <r>
      <rPr>
        <sz val="11"/>
        <rFont val="方正仿宋_GBK"/>
        <family val="4"/>
      </rPr>
      <t xml:space="preserve">甲类岗位总成绩=（《职业能力倾向测验》+《综合应用能力》）÷3×50%+综合面试×50%。总成绩采取百分制计算，四舍五入后精确到小数点后两位数。
</t>
    </r>
    <r>
      <rPr>
        <sz val="11"/>
        <rFont val="Times New Roman"/>
        <family val="1"/>
      </rPr>
      <t xml:space="preserve">    2.</t>
    </r>
    <r>
      <rPr>
        <sz val="11"/>
        <rFont val="方正仿宋_GBK"/>
        <family val="4"/>
      </rPr>
      <t xml:space="preserve">面试当天，若原确定进入面试的部分人员主动放弃，导致竞争比例达不到2:1的，可放宽开考比例。放宽开考比例的面试人员，报考卫生事业单位岗位的面试成绩不得低于65分，报考其他岗位的面试各科成绩不得低于70分，方可进入后续环节。
</t>
    </r>
    <r>
      <rPr>
        <sz val="11"/>
        <rFont val="Times New Roman"/>
        <family val="1"/>
      </rPr>
      <t xml:space="preserve">    3.</t>
    </r>
    <r>
      <rPr>
        <sz val="11"/>
        <rFont val="方正仿宋_GBK"/>
        <family val="4"/>
      </rPr>
      <t>体检人选按照拟招聘岗位名额，根据报考人员考试总成绩从高到低1:1等额确定。当考试总成绩相同时，应聘人员属退役军人的优先确定为体检人选，对其他应聘人员依次按符合岗位要求的学历层次、专业技能测试成绩、综合面试成绩、《综合应用能力》笔试成绩、《职业能力倾向测验》笔试成绩、相应职称、相应职（执）业资格高者优先；若以上要素均完全一致，则加试结构化面试，以加试成绩高者优先。</t>
    </r>
  </si>
  <si>
    <t>重庆市大渡口区事业单位2023年第二季度公开招聘工作人员笔试、面试和总成绩公布表（第四组）</t>
  </si>
  <si>
    <r>
      <t xml:space="preserve">   根据《重庆市大渡口区事业单位2023年第二季度公开招聘工作人员公告》规定，组织开展了笔试、面试工作，并认真履行监督职责。现将</t>
    </r>
    <r>
      <rPr>
        <u val="single"/>
        <sz val="11"/>
        <rFont val="方正仿宋_GBK"/>
        <family val="4"/>
      </rPr>
      <t>20</t>
    </r>
    <r>
      <rPr>
        <sz val="11"/>
        <rFont val="方正仿宋_GBK"/>
        <family val="4"/>
      </rPr>
      <t>名面试人员的各项成绩公布如下：</t>
    </r>
  </si>
  <si>
    <t>按20%折算</t>
  </si>
  <si>
    <r>
      <rPr>
        <sz val="11"/>
        <color indexed="8"/>
        <rFont val="方正仿宋_GBK"/>
        <family val="4"/>
      </rPr>
      <t>重庆市大渡口区西南大学附属中学校</t>
    </r>
  </si>
  <si>
    <r>
      <rPr>
        <sz val="11"/>
        <color indexed="8"/>
        <rFont val="方正仿宋_GBK"/>
        <family val="4"/>
      </rPr>
      <t>英语</t>
    </r>
  </si>
  <si>
    <r>
      <rPr>
        <sz val="11"/>
        <rFont val="方正仿宋_GBK"/>
        <family val="4"/>
      </rPr>
      <t>陈星宇</t>
    </r>
  </si>
  <si>
    <r>
      <rPr>
        <sz val="12"/>
        <rFont val="方正仿宋_GBK"/>
        <family val="4"/>
      </rPr>
      <t>缺考</t>
    </r>
  </si>
  <si>
    <r>
      <rPr>
        <sz val="12"/>
        <color indexed="8"/>
        <rFont val="方正仿宋_GBK"/>
        <family val="4"/>
      </rPr>
      <t>缺考</t>
    </r>
  </si>
  <si>
    <r>
      <rPr>
        <sz val="11"/>
        <rFont val="方正仿宋_GBK"/>
        <family val="4"/>
      </rPr>
      <t>杨宽</t>
    </r>
  </si>
  <si>
    <r>
      <rPr>
        <sz val="11"/>
        <rFont val="方正仿宋_GBK"/>
        <family val="4"/>
      </rPr>
      <t>刘明月</t>
    </r>
  </si>
  <si>
    <r>
      <rPr>
        <sz val="11"/>
        <rFont val="方正仿宋_GBK"/>
        <family val="4"/>
      </rPr>
      <t>周家汇</t>
    </r>
  </si>
  <si>
    <r>
      <rPr>
        <sz val="11"/>
        <rFont val="方正仿宋_GBK"/>
        <family val="4"/>
      </rPr>
      <t>刘孝芳</t>
    </r>
  </si>
  <si>
    <r>
      <rPr>
        <sz val="11"/>
        <color indexed="8"/>
        <rFont val="方正仿宋_GBK"/>
        <family val="4"/>
      </rPr>
      <t>语文</t>
    </r>
  </si>
  <si>
    <r>
      <rPr>
        <sz val="11"/>
        <rFont val="方正仿宋_GBK"/>
        <family val="4"/>
      </rPr>
      <t>何思瑾</t>
    </r>
  </si>
  <si>
    <r>
      <rPr>
        <sz val="11"/>
        <rFont val="方正仿宋_GBK"/>
        <family val="4"/>
      </rPr>
      <t>程荣</t>
    </r>
  </si>
  <si>
    <r>
      <rPr>
        <sz val="11"/>
        <rFont val="方正仿宋_GBK"/>
        <family val="4"/>
      </rPr>
      <t>刘宇超</t>
    </r>
  </si>
  <si>
    <r>
      <rPr>
        <sz val="11"/>
        <rFont val="方正仿宋_GBK"/>
        <family val="4"/>
      </rPr>
      <t>胡莎莎</t>
    </r>
  </si>
  <si>
    <r>
      <rPr>
        <sz val="11"/>
        <rFont val="方正仿宋_GBK"/>
        <family val="4"/>
      </rPr>
      <t>曾青渝</t>
    </r>
  </si>
  <si>
    <r>
      <rPr>
        <sz val="11"/>
        <rFont val="方正仿宋_GBK"/>
        <family val="4"/>
      </rPr>
      <t>张澜曦</t>
    </r>
  </si>
  <si>
    <r>
      <rPr>
        <sz val="11"/>
        <color indexed="8"/>
        <rFont val="方正仿宋_GBK"/>
        <family val="4"/>
      </rPr>
      <t>钰鑫小学</t>
    </r>
  </si>
  <si>
    <r>
      <rPr>
        <sz val="11"/>
        <rFont val="方正仿宋_GBK"/>
        <family val="4"/>
      </rPr>
      <t>张岚</t>
    </r>
  </si>
  <si>
    <r>
      <rPr>
        <sz val="11"/>
        <rFont val="方正仿宋_GBK"/>
        <family val="4"/>
      </rPr>
      <t>吴霞</t>
    </r>
  </si>
  <si>
    <r>
      <rPr>
        <sz val="11"/>
        <rFont val="方正仿宋_GBK"/>
        <family val="4"/>
      </rPr>
      <t>柳沁青</t>
    </r>
  </si>
  <si>
    <r>
      <rPr>
        <sz val="11"/>
        <color indexed="8"/>
        <rFont val="方正仿宋_GBK"/>
        <family val="4"/>
      </rPr>
      <t>新工小学</t>
    </r>
  </si>
  <si>
    <r>
      <rPr>
        <sz val="11"/>
        <rFont val="方正仿宋_GBK"/>
        <family val="4"/>
      </rPr>
      <t>陈竹</t>
    </r>
  </si>
  <si>
    <r>
      <rPr>
        <sz val="11"/>
        <rFont val="方正仿宋_GBK"/>
        <family val="4"/>
      </rPr>
      <t>冯源</t>
    </r>
  </si>
  <si>
    <r>
      <rPr>
        <sz val="12"/>
        <rFont val="方正仿宋_GBK"/>
        <family val="4"/>
      </rPr>
      <t>郭守鹏</t>
    </r>
  </si>
  <si>
    <r>
      <rPr>
        <sz val="11"/>
        <color indexed="8"/>
        <rFont val="方正仿宋_GBK"/>
        <family val="4"/>
      </rPr>
      <t>慧泉小学</t>
    </r>
  </si>
  <si>
    <r>
      <rPr>
        <sz val="11"/>
        <rFont val="方正仿宋_GBK"/>
        <family val="4"/>
      </rPr>
      <t>赵淳</t>
    </r>
  </si>
  <si>
    <r>
      <rPr>
        <sz val="11"/>
        <rFont val="方正仿宋_GBK"/>
        <family val="4"/>
      </rPr>
      <t>冯颖</t>
    </r>
  </si>
  <si>
    <r>
      <rPr>
        <sz val="11"/>
        <rFont val="方正仿宋_GBK"/>
        <family val="4"/>
      </rPr>
      <t>陈彦希</t>
    </r>
  </si>
  <si>
    <r>
      <t xml:space="preserve">备注：
</t>
    </r>
    <r>
      <rPr>
        <sz val="11"/>
        <rFont val="Times New Roman"/>
        <family val="1"/>
      </rPr>
      <t xml:space="preserve">   </t>
    </r>
    <r>
      <rPr>
        <sz val="11"/>
        <rFont val="方正仿宋_GBK"/>
        <family val="4"/>
      </rPr>
      <t xml:space="preserve">1.乙类岗位总成绩=（《职业能力倾向测验》+《综合应用能力》）÷3×50%+专业技能测试×30%+综合面试×20%。总成绩采取百分制计算，四舍五入后精确到小数点后两位数。
</t>
    </r>
    <r>
      <rPr>
        <sz val="11"/>
        <rFont val="Times New Roman"/>
        <family val="1"/>
      </rPr>
      <t xml:space="preserve">    2.</t>
    </r>
    <r>
      <rPr>
        <sz val="11"/>
        <rFont val="方正仿宋_GBK"/>
        <family val="4"/>
      </rPr>
      <t xml:space="preserve">面试当天，若原确定进入面试的部分人员主动放弃，导致竞争比例达不到2:1的，可放宽开考比例。放宽开考比例的面试人员，报考卫生事业单位岗位的面试成绩不得低于65分，报考其他岗位的面试各科成绩不得低于70分，方可进入后续环节。
</t>
    </r>
    <r>
      <rPr>
        <sz val="11"/>
        <rFont val="Times New Roman"/>
        <family val="1"/>
      </rPr>
      <t xml:space="preserve">    3.</t>
    </r>
    <r>
      <rPr>
        <sz val="11"/>
        <rFont val="方正仿宋_GBK"/>
        <family val="4"/>
      </rPr>
      <t>体检人选按照拟招聘岗位名额，根据报考人员考试总成绩从高到低1:1等额确定。当考试总成绩相同时，应聘人员属退役军人的优先确定为体检人选，对其他应聘人员依次按符合岗位要求的学历层次、专业技能测试成绩、综合面试成绩、《综合应用能力》笔试成绩、《职业能力倾向测验》笔试成绩、相应职称、相应职（执）业资格高者优先；若以上要素均完全一致，则加试结构化面试，以加试成绩高者优先。</t>
    </r>
  </si>
  <si>
    <t>重庆市大渡口区事业单位2023年第二季度公开招聘工作人员笔试、面试和总成绩公布表（第五组）</t>
  </si>
  <si>
    <r>
      <t xml:space="preserve">   根据《重庆市大渡口区事业单位2023年第二季度公开招聘工作人员公告》规定，组织开展了笔试、面试工作，并认真履行监督职责。现将</t>
    </r>
    <r>
      <rPr>
        <u val="single"/>
        <sz val="11"/>
        <rFont val="方正仿宋_GBK"/>
        <family val="4"/>
      </rPr>
      <t>14</t>
    </r>
    <r>
      <rPr>
        <sz val="11"/>
        <rFont val="方正仿宋_GBK"/>
        <family val="4"/>
      </rPr>
      <t>名面试人员的各项成绩公布如下：</t>
    </r>
  </si>
  <si>
    <r>
      <rPr>
        <sz val="12"/>
        <rFont val="方正仿宋_GBK"/>
        <family val="4"/>
      </rPr>
      <t>重庆市大渡口区西南大学附属中学校</t>
    </r>
  </si>
  <si>
    <r>
      <rPr>
        <sz val="12"/>
        <rFont val="方正仿宋_GBK"/>
        <family val="4"/>
      </rPr>
      <t>数学教师</t>
    </r>
  </si>
  <si>
    <r>
      <rPr>
        <sz val="11"/>
        <rFont val="方正仿宋_GBK"/>
        <family val="4"/>
      </rPr>
      <t>唐韬</t>
    </r>
  </si>
  <si>
    <r>
      <rPr>
        <sz val="11"/>
        <rFont val="方正仿宋_GBK"/>
        <family val="4"/>
      </rPr>
      <t>黄家珩</t>
    </r>
  </si>
  <si>
    <r>
      <rPr>
        <sz val="11"/>
        <rFont val="方正仿宋_GBK"/>
        <family val="4"/>
      </rPr>
      <t>王琳</t>
    </r>
  </si>
  <si>
    <r>
      <rPr>
        <sz val="11"/>
        <rFont val="方正仿宋_GBK"/>
        <family val="4"/>
      </rPr>
      <t>陈瑞</t>
    </r>
  </si>
  <si>
    <r>
      <rPr>
        <sz val="11"/>
        <rFont val="方正仿宋_GBK"/>
        <family val="4"/>
      </rPr>
      <t>黄晴瑀</t>
    </r>
  </si>
  <si>
    <r>
      <rPr>
        <sz val="12"/>
        <rFont val="方正仿宋_GBK"/>
        <family val="4"/>
      </rPr>
      <t>重庆市茄子溪中学校</t>
    </r>
  </si>
  <si>
    <r>
      <rPr>
        <sz val="12"/>
        <rFont val="方正仿宋_GBK"/>
        <family val="4"/>
      </rPr>
      <t>物理教师</t>
    </r>
  </si>
  <si>
    <r>
      <rPr>
        <sz val="11"/>
        <rFont val="方正仿宋_GBK"/>
        <family val="4"/>
      </rPr>
      <t>向彦</t>
    </r>
  </si>
  <si>
    <r>
      <rPr>
        <sz val="11"/>
        <rFont val="方正仿宋_GBK"/>
        <family val="4"/>
      </rPr>
      <t>李思漫</t>
    </r>
  </si>
  <si>
    <r>
      <rPr>
        <sz val="12"/>
        <rFont val="方正仿宋_GBK"/>
        <family val="4"/>
      </rPr>
      <t>唐静秋</t>
    </r>
  </si>
  <si>
    <r>
      <rPr>
        <sz val="12"/>
        <rFont val="方正仿宋_GBK"/>
        <family val="4"/>
      </rPr>
      <t>重庆市大渡口区钢城实验幼儿园</t>
    </r>
  </si>
  <si>
    <r>
      <rPr>
        <sz val="12"/>
        <rFont val="方正仿宋_GBK"/>
        <family val="4"/>
      </rPr>
      <t>体育教师</t>
    </r>
  </si>
  <si>
    <r>
      <rPr>
        <sz val="11"/>
        <rFont val="方正仿宋_GBK"/>
        <family val="4"/>
      </rPr>
      <t>赵国强</t>
    </r>
  </si>
  <si>
    <r>
      <rPr>
        <sz val="11"/>
        <rFont val="方正仿宋_GBK"/>
        <family val="4"/>
      </rPr>
      <t>岳航</t>
    </r>
  </si>
  <si>
    <r>
      <rPr>
        <sz val="11"/>
        <rFont val="方正仿宋_GBK"/>
        <family val="4"/>
      </rPr>
      <t>向金辉</t>
    </r>
  </si>
  <si>
    <r>
      <rPr>
        <sz val="12"/>
        <rFont val="方正仿宋_GBK"/>
        <family val="4"/>
      </rPr>
      <t>重庆市大渡口区育才幼儿园</t>
    </r>
  </si>
  <si>
    <r>
      <rPr>
        <sz val="12"/>
        <rFont val="方正仿宋_GBK"/>
        <family val="4"/>
      </rPr>
      <t>学前教育</t>
    </r>
  </si>
  <si>
    <r>
      <rPr>
        <sz val="11"/>
        <rFont val="方正仿宋_GBK"/>
        <family val="4"/>
      </rPr>
      <t>赵翊君</t>
    </r>
  </si>
  <si>
    <r>
      <rPr>
        <sz val="11"/>
        <rFont val="方正仿宋_GBK"/>
        <family val="4"/>
      </rPr>
      <t>徐艳灵</t>
    </r>
  </si>
  <si>
    <r>
      <rPr>
        <sz val="11"/>
        <rFont val="方正仿宋_GBK"/>
        <family val="4"/>
      </rPr>
      <t>邵心雨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</si>
</sst>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方正黑体_GBK"/>
      <family val="4"/>
    </font>
    <font>
      <sz val="14"/>
      <color indexed="8"/>
      <name val="方正小标宋_GBK"/>
      <family val="4"/>
    </font>
    <font>
      <sz val="11"/>
      <name val="方正仿宋_GBK"/>
      <family val="4"/>
    </font>
    <font>
      <sz val="11"/>
      <name val="Times New Roman"/>
      <family val="1"/>
    </font>
    <font>
      <sz val="12"/>
      <color indexed="8"/>
      <name val="方正楷体_GBK"/>
      <family val="4"/>
    </font>
    <font>
      <sz val="11"/>
      <color indexed="8"/>
      <name val="方正仿宋_GBK"/>
      <family val="4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name val="方正仿宋_GBK"/>
      <family val="4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theme="1"/>
      <name val="方正黑体_GBK"/>
      <family val="4"/>
    </font>
    <font>
      <sz val="14"/>
      <color theme="1"/>
      <name val="方正小标宋_GBK"/>
      <family val="4"/>
    </font>
    <font>
      <sz val="11"/>
      <color rgb="FF000000"/>
      <name val="方正黑体_GBK"/>
      <family val="4"/>
    </font>
    <font>
      <sz val="12"/>
      <color theme="1"/>
      <name val="方正楷体_GBK"/>
      <family val="4"/>
    </font>
    <font>
      <sz val="11"/>
      <color theme="1"/>
      <name val="方正仿宋_GBK"/>
      <family val="4"/>
    </font>
    <font>
      <sz val="11"/>
      <color theme="1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0" borderId="0">
      <alignment/>
      <protection/>
    </xf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2" fillId="0" borderId="0">
      <alignment vertical="center"/>
      <protection/>
    </xf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12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</cellStyleXfs>
  <cellXfs count="81">
    <xf numFmtId="0" fontId="0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76" fontId="0" fillId="0" borderId="0" xfId="0" applyNumberForma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177" fontId="55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" fillId="0" borderId="10" xfId="27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56" fillId="0" borderId="11" xfId="0" applyFont="1" applyFill="1" applyBorder="1" applyAlignment="1" applyProtection="1">
      <alignment horizontal="center" vertical="center"/>
      <protection/>
    </xf>
    <xf numFmtId="0" fontId="56" fillId="0" borderId="12" xfId="0" applyFont="1" applyFill="1" applyBorder="1" applyAlignment="1" applyProtection="1">
      <alignment horizontal="center" vertical="center"/>
      <protection/>
    </xf>
    <xf numFmtId="176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177" fontId="5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left" vertical="center" wrapText="1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78" fontId="6" fillId="0" borderId="16" xfId="0" applyNumberFormat="1" applyFont="1" applyFill="1" applyBorder="1" applyAlignment="1" applyProtection="1">
      <alignment horizontal="center" vertical="center" shrinkToFit="1"/>
      <protection/>
    </xf>
    <xf numFmtId="178" fontId="53" fillId="0" borderId="10" xfId="0" applyNumberFormat="1" applyFont="1" applyFill="1" applyBorder="1" applyAlignment="1" applyProtection="1">
      <alignment horizontal="center" vertical="center"/>
      <protection/>
    </xf>
    <xf numFmtId="178" fontId="5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178" fontId="58" fillId="0" borderId="10" xfId="0" applyNumberFormat="1" applyFont="1" applyFill="1" applyBorder="1" applyAlignment="1" applyProtection="1">
      <alignment horizontal="center" vertical="center"/>
      <protection locked="0"/>
    </xf>
    <xf numFmtId="178" fontId="59" fillId="0" borderId="16" xfId="0" applyNumberFormat="1" applyFont="1" applyFill="1" applyBorder="1" applyAlignment="1" applyProtection="1">
      <alignment horizontal="center" vertical="center" wrapText="1"/>
      <protection/>
    </xf>
    <xf numFmtId="178" fontId="53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6" fillId="0" borderId="17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177" fontId="53" fillId="0" borderId="10" xfId="0" applyNumberFormat="1" applyFont="1" applyFill="1" applyBorder="1" applyAlignment="1" applyProtection="1">
      <alignment horizontal="center" vertical="center"/>
      <protection/>
    </xf>
    <xf numFmtId="177" fontId="53" fillId="0" borderId="10" xfId="0" applyNumberFormat="1" applyFont="1" applyFill="1" applyBorder="1" applyAlignment="1" applyProtection="1">
      <alignment horizontal="center" vertical="center"/>
      <protection locked="0"/>
    </xf>
    <xf numFmtId="178" fontId="5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34" applyFont="1" applyFill="1" applyBorder="1" applyAlignment="1" applyProtection="1">
      <alignment horizontal="center" vertical="center" wrapText="1"/>
      <protection/>
    </xf>
    <xf numFmtId="0" fontId="6" fillId="0" borderId="19" xfId="34" applyFont="1" applyFill="1" applyBorder="1" applyAlignment="1" applyProtection="1">
      <alignment horizontal="center" vertical="center" wrapText="1"/>
      <protection/>
    </xf>
    <xf numFmtId="0" fontId="6" fillId="0" borderId="16" xfId="34" applyFont="1" applyFill="1" applyBorder="1" applyAlignment="1" applyProtection="1">
      <alignment horizontal="center" vertical="center" wrapText="1"/>
      <protection/>
    </xf>
    <xf numFmtId="0" fontId="53" fillId="0" borderId="18" xfId="64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78" fontId="10" fillId="0" borderId="16" xfId="0" applyNumberFormat="1" applyFont="1" applyFill="1" applyBorder="1" applyAlignment="1" applyProtection="1">
      <alignment horizontal="center" vertical="center" shrinkToFit="1"/>
      <protection/>
    </xf>
    <xf numFmtId="178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19" xfId="64" applyFont="1" applyFill="1" applyBorder="1" applyAlignment="1" applyProtection="1">
      <alignment horizontal="center" vertical="center" wrapText="1"/>
      <protection/>
    </xf>
    <xf numFmtId="178" fontId="10" fillId="0" borderId="15" xfId="0" applyNumberFormat="1" applyFont="1" applyFill="1" applyBorder="1" applyAlignment="1" applyProtection="1">
      <alignment horizontal="center" vertical="center" shrinkToFit="1"/>
      <protection/>
    </xf>
    <xf numFmtId="0" fontId="53" fillId="0" borderId="16" xfId="64" applyFont="1" applyFill="1" applyBorder="1" applyAlignment="1" applyProtection="1">
      <alignment horizontal="center" vertical="center" wrapText="1"/>
      <protection/>
    </xf>
    <xf numFmtId="178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3" fillId="0" borderId="19" xfId="64" applyFont="1" applyFill="1" applyBorder="1" applyAlignment="1" applyProtection="1">
      <alignment horizontal="center" vertical="center" wrapText="1"/>
      <protection/>
    </xf>
    <xf numFmtId="0" fontId="53" fillId="0" borderId="16" xfId="64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 horizontal="center" vertical="center" wrapText="1"/>
      <protection locked="0"/>
    </xf>
    <xf numFmtId="178" fontId="60" fillId="0" borderId="16" xfId="0" applyNumberFormat="1" applyFont="1" applyFill="1" applyBorder="1" applyAlignment="1" applyProtection="1">
      <alignment horizontal="center" vertical="center"/>
      <protection locked="0"/>
    </xf>
    <xf numFmtId="178" fontId="60" fillId="0" borderId="16" xfId="0" applyNumberFormat="1" applyFont="1" applyFill="1" applyBorder="1" applyAlignment="1" applyProtection="1">
      <alignment horizontal="center" vertical="center" wrapText="1"/>
      <protection/>
    </xf>
    <xf numFmtId="0" fontId="53" fillId="0" borderId="16" xfId="0" applyFont="1" applyFill="1" applyBorder="1" applyAlignment="1" applyProtection="1">
      <alignment horizontal="center" vertical="center" wrapText="1"/>
      <protection/>
    </xf>
    <xf numFmtId="178" fontId="60" fillId="0" borderId="10" xfId="0" applyNumberFormat="1" applyFont="1" applyFill="1" applyBorder="1" applyAlignment="1" applyProtection="1">
      <alignment horizontal="center" vertical="center"/>
      <protection/>
    </xf>
    <xf numFmtId="178" fontId="60" fillId="0" borderId="10" xfId="0" applyNumberFormat="1" applyFont="1" applyFill="1" applyBorder="1" applyAlignment="1" applyProtection="1">
      <alignment horizontal="center" vertical="center"/>
      <protection locked="0"/>
    </xf>
    <xf numFmtId="178" fontId="60" fillId="0" borderId="16" xfId="0" applyNumberFormat="1" applyFont="1" applyFill="1" applyBorder="1" applyAlignment="1" applyProtection="1">
      <alignment horizontal="center" vertical="center" wrapText="1"/>
      <protection locked="0"/>
    </xf>
    <xf numFmtId="178" fontId="5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178" fontId="60" fillId="0" borderId="16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常规 3" xfId="69"/>
    <cellStyle name="常规 4" xfId="70"/>
    <cellStyle name="常规 5" xfId="71"/>
    <cellStyle name="常规 7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view="pageBreakPreview" zoomScale="60" workbookViewId="0" topLeftCell="A73">
      <selection activeCell="H36" sqref="H36"/>
    </sheetView>
  </sheetViews>
  <sheetFormatPr defaultColWidth="8.8515625" defaultRowHeight="15"/>
  <cols>
    <col min="1" max="1" width="5.421875" style="5" customWidth="1"/>
    <col min="2" max="2" width="23.421875" style="6" customWidth="1"/>
    <col min="3" max="3" width="12.57421875" style="6" customWidth="1"/>
    <col min="4" max="4" width="12.421875" style="6" customWidth="1"/>
    <col min="5" max="5" width="13.57421875" style="7" customWidth="1"/>
    <col min="6" max="6" width="11.140625" style="7" customWidth="1"/>
    <col min="7" max="7" width="11.28125" style="7" customWidth="1"/>
    <col min="8" max="8" width="12.7109375" style="7" customWidth="1"/>
    <col min="9" max="9" width="9.421875" style="7" customWidth="1"/>
    <col min="10" max="10" width="12.00390625" style="7" customWidth="1"/>
    <col min="11" max="11" width="10.28125" style="8" customWidth="1"/>
    <col min="12" max="12" width="16.28125" style="8" customWidth="1"/>
    <col min="13" max="16384" width="8.8515625" style="5" customWidth="1"/>
  </cols>
  <sheetData>
    <row r="1" spans="1:12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33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" customHeight="1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4"/>
      <c r="G3" s="15" t="s">
        <v>7</v>
      </c>
      <c r="H3" s="16"/>
      <c r="I3" s="16"/>
      <c r="J3" s="41"/>
      <c r="K3" s="42" t="s">
        <v>8</v>
      </c>
      <c r="L3" s="43" t="s">
        <v>9</v>
      </c>
    </row>
    <row r="4" spans="1:12" s="2" customFormat="1" ht="57">
      <c r="A4" s="11"/>
      <c r="B4" s="12"/>
      <c r="C4" s="12"/>
      <c r="D4" s="13"/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  <c r="K4" s="42"/>
      <c r="L4" s="42"/>
    </row>
    <row r="5" spans="1:12" s="2" customFormat="1" ht="21" customHeight="1">
      <c r="A5" s="18">
        <v>1</v>
      </c>
      <c r="B5" s="19" t="s">
        <v>16</v>
      </c>
      <c r="C5" s="19" t="s">
        <v>17</v>
      </c>
      <c r="D5" s="20" t="s">
        <v>18</v>
      </c>
      <c r="E5" s="21">
        <v>209.5</v>
      </c>
      <c r="F5" s="21">
        <f>ROUND(E5/3*50%,2)</f>
        <v>34.92</v>
      </c>
      <c r="G5" s="21">
        <v>80.4</v>
      </c>
      <c r="H5" s="21">
        <f>ROUND(G5*30%,2)</f>
        <v>24.12</v>
      </c>
      <c r="I5" s="21">
        <v>83.4</v>
      </c>
      <c r="J5" s="21">
        <f>ROUND(I5*20%,2)</f>
        <v>16.68</v>
      </c>
      <c r="K5" s="21">
        <f>F5+J5+H5</f>
        <v>75.72</v>
      </c>
      <c r="L5" s="42">
        <f>RANK(K5,$K$5:$K$8)</f>
        <v>1</v>
      </c>
    </row>
    <row r="6" spans="1:12" s="2" customFormat="1" ht="21" customHeight="1">
      <c r="A6" s="18">
        <v>2</v>
      </c>
      <c r="B6" s="22"/>
      <c r="C6" s="22"/>
      <c r="D6" s="20" t="s">
        <v>19</v>
      </c>
      <c r="E6" s="21">
        <v>208.5</v>
      </c>
      <c r="F6" s="21">
        <f aca="true" t="shared" si="0" ref="F6:F26">ROUND(E6/3*50%,2)</f>
        <v>34.75</v>
      </c>
      <c r="G6" s="21">
        <v>76.8</v>
      </c>
      <c r="H6" s="21">
        <f>ROUND(G6*30%,2)</f>
        <v>23.04</v>
      </c>
      <c r="I6" s="21">
        <v>80.4</v>
      </c>
      <c r="J6" s="21">
        <f>ROUND(I6*20%,2)</f>
        <v>16.08</v>
      </c>
      <c r="K6" s="21">
        <f>F6+J6+H6</f>
        <v>73.87</v>
      </c>
      <c r="L6" s="42">
        <f>RANK(K6,$K$5:$K$8)</f>
        <v>2</v>
      </c>
    </row>
    <row r="7" spans="1:12" s="2" customFormat="1" ht="21" customHeight="1">
      <c r="A7" s="18">
        <v>3</v>
      </c>
      <c r="B7" s="22"/>
      <c r="C7" s="22"/>
      <c r="D7" s="20" t="s">
        <v>20</v>
      </c>
      <c r="E7" s="21">
        <v>205.5</v>
      </c>
      <c r="F7" s="21">
        <f t="shared" si="0"/>
        <v>34.25</v>
      </c>
      <c r="G7" s="21">
        <v>74</v>
      </c>
      <c r="H7" s="21">
        <f>ROUND(G7*30%,2)</f>
        <v>22.2</v>
      </c>
      <c r="I7" s="21">
        <v>79</v>
      </c>
      <c r="J7" s="21">
        <f>ROUND(I7*20%,2)</f>
        <v>15.8</v>
      </c>
      <c r="K7" s="21">
        <f>F7+J7+H7</f>
        <v>72.25</v>
      </c>
      <c r="L7" s="42">
        <f>RANK(K7,$K$5:$K$8)</f>
        <v>4</v>
      </c>
    </row>
    <row r="8" spans="1:12" s="2" customFormat="1" ht="21" customHeight="1">
      <c r="A8" s="18">
        <v>4</v>
      </c>
      <c r="B8" s="23"/>
      <c r="C8" s="23"/>
      <c r="D8" s="20" t="s">
        <v>21</v>
      </c>
      <c r="E8" s="21">
        <v>205.5</v>
      </c>
      <c r="F8" s="21">
        <f t="shared" si="0"/>
        <v>34.25</v>
      </c>
      <c r="G8" s="21">
        <v>76.4</v>
      </c>
      <c r="H8" s="21">
        <f>ROUND(G8*30%,2)</f>
        <v>22.92</v>
      </c>
      <c r="I8" s="21">
        <v>82</v>
      </c>
      <c r="J8" s="21">
        <f>ROUND(I8*20%,2)</f>
        <v>16.4</v>
      </c>
      <c r="K8" s="21">
        <f>F8+J8+H8</f>
        <v>73.57</v>
      </c>
      <c r="L8" s="42">
        <f>RANK(K8,$K$5:$K$8)</f>
        <v>3</v>
      </c>
    </row>
    <row r="9" spans="1:12" s="2" customFormat="1" ht="15.75" customHeight="1">
      <c r="A9" s="18">
        <v>5</v>
      </c>
      <c r="B9" s="19" t="s">
        <v>22</v>
      </c>
      <c r="C9" s="19" t="s">
        <v>23</v>
      </c>
      <c r="D9" s="20" t="s">
        <v>24</v>
      </c>
      <c r="E9" s="21">
        <v>221.5</v>
      </c>
      <c r="F9" s="21">
        <f t="shared" si="0"/>
        <v>36.92</v>
      </c>
      <c r="G9" s="21" t="s">
        <v>25</v>
      </c>
      <c r="H9" s="21" t="s">
        <v>25</v>
      </c>
      <c r="I9" s="44">
        <v>82</v>
      </c>
      <c r="J9" s="21">
        <f>_xlfn.IFERROR(ROUND(I9*50%,2),"缺考")</f>
        <v>41</v>
      </c>
      <c r="K9" s="21">
        <f>IF(I9="缺考",F9,F9+J9)</f>
        <v>77.92</v>
      </c>
      <c r="L9" s="42">
        <f>RANK(K9,$K$9:$K$11)</f>
        <v>1</v>
      </c>
    </row>
    <row r="10" spans="1:12" s="2" customFormat="1" ht="15.75" customHeight="1">
      <c r="A10" s="18">
        <v>6</v>
      </c>
      <c r="B10" s="22"/>
      <c r="C10" s="22"/>
      <c r="D10" s="20" t="s">
        <v>26</v>
      </c>
      <c r="E10" s="21">
        <v>217</v>
      </c>
      <c r="F10" s="21">
        <f t="shared" si="0"/>
        <v>36.17</v>
      </c>
      <c r="G10" s="21" t="s">
        <v>25</v>
      </c>
      <c r="H10" s="21" t="s">
        <v>25</v>
      </c>
      <c r="I10" s="44">
        <v>74.4</v>
      </c>
      <c r="J10" s="21">
        <f aca="true" t="shared" si="1" ref="J10:J26">_xlfn.IFERROR(ROUND(I10*50%,2),"缺考")</f>
        <v>37.2</v>
      </c>
      <c r="K10" s="21">
        <f aca="true" t="shared" si="2" ref="K10:K26">IF(I10="缺考",F10,F10+J10)</f>
        <v>73.37</v>
      </c>
      <c r="L10" s="42">
        <f>RANK(K10,$K$9:$K$11)</f>
        <v>3</v>
      </c>
    </row>
    <row r="11" spans="1:12" s="2" customFormat="1" ht="15.75" customHeight="1">
      <c r="A11" s="18">
        <v>7</v>
      </c>
      <c r="B11" s="22"/>
      <c r="C11" s="23"/>
      <c r="D11" s="20" t="s">
        <v>27</v>
      </c>
      <c r="E11" s="21">
        <v>215</v>
      </c>
      <c r="F11" s="21">
        <f t="shared" si="0"/>
        <v>35.83</v>
      </c>
      <c r="G11" s="21" t="s">
        <v>25</v>
      </c>
      <c r="H11" s="21" t="s">
        <v>25</v>
      </c>
      <c r="I11" s="21">
        <v>81</v>
      </c>
      <c r="J11" s="21">
        <f t="shared" si="1"/>
        <v>40.5</v>
      </c>
      <c r="K11" s="21">
        <f t="shared" si="2"/>
        <v>76.33</v>
      </c>
      <c r="L11" s="42">
        <f>RANK(K11,$K$9:$K$11)</f>
        <v>2</v>
      </c>
    </row>
    <row r="12" spans="1:12" s="2" customFormat="1" ht="15.75" customHeight="1">
      <c r="A12" s="18">
        <v>8</v>
      </c>
      <c r="B12" s="22"/>
      <c r="C12" s="19" t="s">
        <v>28</v>
      </c>
      <c r="D12" s="20" t="s">
        <v>29</v>
      </c>
      <c r="E12" s="21">
        <v>218</v>
      </c>
      <c r="F12" s="21">
        <f t="shared" si="0"/>
        <v>36.33</v>
      </c>
      <c r="G12" s="24" t="s">
        <v>25</v>
      </c>
      <c r="H12" s="24" t="s">
        <v>25</v>
      </c>
      <c r="I12" s="45">
        <v>78.2</v>
      </c>
      <c r="J12" s="21">
        <f t="shared" si="1"/>
        <v>39.1</v>
      </c>
      <c r="K12" s="21">
        <f t="shared" si="2"/>
        <v>75.43</v>
      </c>
      <c r="L12" s="42">
        <f>RANK(K12,$K$12:$K$14)</f>
        <v>3</v>
      </c>
    </row>
    <row r="13" spans="1:12" s="2" customFormat="1" ht="15.75" customHeight="1">
      <c r="A13" s="18">
        <v>9</v>
      </c>
      <c r="B13" s="22"/>
      <c r="C13" s="22"/>
      <c r="D13" s="20" t="s">
        <v>30</v>
      </c>
      <c r="E13" s="21">
        <v>211.5</v>
      </c>
      <c r="F13" s="21">
        <f t="shared" si="0"/>
        <v>35.25</v>
      </c>
      <c r="G13" s="24" t="s">
        <v>25</v>
      </c>
      <c r="H13" s="24" t="s">
        <v>25</v>
      </c>
      <c r="I13" s="45">
        <v>83.4</v>
      </c>
      <c r="J13" s="21">
        <f t="shared" si="1"/>
        <v>41.7</v>
      </c>
      <c r="K13" s="21">
        <f t="shared" si="2"/>
        <v>76.95</v>
      </c>
      <c r="L13" s="42">
        <f>RANK(K13,$K$12:$K$14)</f>
        <v>1</v>
      </c>
    </row>
    <row r="14" spans="1:12" s="2" customFormat="1" ht="15.75" customHeight="1">
      <c r="A14" s="18">
        <v>10</v>
      </c>
      <c r="B14" s="23"/>
      <c r="C14" s="23"/>
      <c r="D14" s="20" t="s">
        <v>31</v>
      </c>
      <c r="E14" s="21">
        <v>210.5</v>
      </c>
      <c r="F14" s="21">
        <f t="shared" si="0"/>
        <v>35.08</v>
      </c>
      <c r="G14" s="24" t="s">
        <v>25</v>
      </c>
      <c r="H14" s="24" t="s">
        <v>25</v>
      </c>
      <c r="I14" s="45">
        <v>83.4</v>
      </c>
      <c r="J14" s="21">
        <f t="shared" si="1"/>
        <v>41.7</v>
      </c>
      <c r="K14" s="21">
        <f t="shared" si="2"/>
        <v>76.78</v>
      </c>
      <c r="L14" s="42">
        <f>RANK(K14,$K$12:$K$14)</f>
        <v>2</v>
      </c>
    </row>
    <row r="15" spans="1:12" s="2" customFormat="1" ht="15.75" customHeight="1">
      <c r="A15" s="18">
        <v>11</v>
      </c>
      <c r="B15" s="19" t="s">
        <v>32</v>
      </c>
      <c r="C15" s="19" t="s">
        <v>23</v>
      </c>
      <c r="D15" s="20" t="s">
        <v>33</v>
      </c>
      <c r="E15" s="21">
        <v>209.5</v>
      </c>
      <c r="F15" s="21">
        <f t="shared" si="0"/>
        <v>34.92</v>
      </c>
      <c r="G15" s="24" t="s">
        <v>25</v>
      </c>
      <c r="H15" s="24" t="s">
        <v>25</v>
      </c>
      <c r="I15" s="45">
        <v>79.2</v>
      </c>
      <c r="J15" s="21">
        <f t="shared" si="1"/>
        <v>39.6</v>
      </c>
      <c r="K15" s="21">
        <f t="shared" si="2"/>
        <v>74.52000000000001</v>
      </c>
      <c r="L15" s="42">
        <f>RANK(K15,$K$15:$K$17)</f>
        <v>2</v>
      </c>
    </row>
    <row r="16" spans="1:12" s="2" customFormat="1" ht="15.75" customHeight="1">
      <c r="A16" s="18">
        <v>12</v>
      </c>
      <c r="B16" s="22"/>
      <c r="C16" s="22"/>
      <c r="D16" s="20" t="s">
        <v>34</v>
      </c>
      <c r="E16" s="21">
        <v>209.5</v>
      </c>
      <c r="F16" s="21">
        <f t="shared" si="0"/>
        <v>34.92</v>
      </c>
      <c r="G16" s="24" t="s">
        <v>25</v>
      </c>
      <c r="H16" s="24" t="s">
        <v>25</v>
      </c>
      <c r="I16" s="45">
        <v>82.8</v>
      </c>
      <c r="J16" s="21">
        <f t="shared" si="1"/>
        <v>41.4</v>
      </c>
      <c r="K16" s="21">
        <f t="shared" si="2"/>
        <v>76.32</v>
      </c>
      <c r="L16" s="42">
        <f>RANK(K16,$K$15:$K$17)</f>
        <v>1</v>
      </c>
    </row>
    <row r="17" spans="1:12" s="2" customFormat="1" ht="15.75" customHeight="1">
      <c r="A17" s="18">
        <v>13</v>
      </c>
      <c r="B17" s="23"/>
      <c r="C17" s="23"/>
      <c r="D17" s="20" t="s">
        <v>35</v>
      </c>
      <c r="E17" s="21">
        <v>205.5</v>
      </c>
      <c r="F17" s="21">
        <f t="shared" si="0"/>
        <v>34.25</v>
      </c>
      <c r="G17" s="24" t="s">
        <v>25</v>
      </c>
      <c r="H17" s="24" t="s">
        <v>25</v>
      </c>
      <c r="I17" s="45">
        <v>80</v>
      </c>
      <c r="J17" s="21">
        <f t="shared" si="1"/>
        <v>40</v>
      </c>
      <c r="K17" s="21">
        <f t="shared" si="2"/>
        <v>74.25</v>
      </c>
      <c r="L17" s="42">
        <f>RANK(K17,$K$15:$K$17)</f>
        <v>3</v>
      </c>
    </row>
    <row r="18" spans="1:12" s="2" customFormat="1" ht="15.75" customHeight="1">
      <c r="A18" s="18">
        <v>14</v>
      </c>
      <c r="B18" s="19" t="s">
        <v>36</v>
      </c>
      <c r="C18" s="19" t="s">
        <v>37</v>
      </c>
      <c r="D18" s="20" t="s">
        <v>38</v>
      </c>
      <c r="E18" s="21">
        <v>224.5</v>
      </c>
      <c r="F18" s="21">
        <f t="shared" si="0"/>
        <v>37.42</v>
      </c>
      <c r="G18" s="24" t="s">
        <v>25</v>
      </c>
      <c r="H18" s="24" t="s">
        <v>25</v>
      </c>
      <c r="I18" s="45">
        <v>80.2</v>
      </c>
      <c r="J18" s="21">
        <f t="shared" si="1"/>
        <v>40.1</v>
      </c>
      <c r="K18" s="21">
        <f t="shared" si="2"/>
        <v>77.52000000000001</v>
      </c>
      <c r="L18" s="42">
        <f>RANK(K18,$K$18:$K$20)</f>
        <v>1</v>
      </c>
    </row>
    <row r="19" spans="1:12" s="2" customFormat="1" ht="15.75" customHeight="1">
      <c r="A19" s="18">
        <v>15</v>
      </c>
      <c r="B19" s="22"/>
      <c r="C19" s="22"/>
      <c r="D19" s="20" t="s">
        <v>39</v>
      </c>
      <c r="E19" s="21">
        <v>222</v>
      </c>
      <c r="F19" s="21">
        <f t="shared" si="0"/>
        <v>37</v>
      </c>
      <c r="G19" s="24" t="s">
        <v>25</v>
      </c>
      <c r="H19" s="24" t="s">
        <v>25</v>
      </c>
      <c r="I19" s="45">
        <v>81</v>
      </c>
      <c r="J19" s="21">
        <f t="shared" si="1"/>
        <v>40.5</v>
      </c>
      <c r="K19" s="21">
        <f t="shared" si="2"/>
        <v>77.5</v>
      </c>
      <c r="L19" s="42">
        <f>RANK(K19,$K$18:$K$20)</f>
        <v>2</v>
      </c>
    </row>
    <row r="20" spans="1:12" s="2" customFormat="1" ht="15.75" customHeight="1">
      <c r="A20" s="18">
        <v>16</v>
      </c>
      <c r="B20" s="23"/>
      <c r="C20" s="23"/>
      <c r="D20" s="20" t="s">
        <v>40</v>
      </c>
      <c r="E20" s="21">
        <v>220.5</v>
      </c>
      <c r="F20" s="21">
        <f t="shared" si="0"/>
        <v>36.75</v>
      </c>
      <c r="G20" s="24" t="s">
        <v>25</v>
      </c>
      <c r="H20" s="24" t="s">
        <v>25</v>
      </c>
      <c r="I20" s="45">
        <v>80</v>
      </c>
      <c r="J20" s="21">
        <f t="shared" si="1"/>
        <v>40</v>
      </c>
      <c r="K20" s="21">
        <f t="shared" si="2"/>
        <v>76.75</v>
      </c>
      <c r="L20" s="42">
        <f>RANK(K20,$K$18:$K$20)</f>
        <v>3</v>
      </c>
    </row>
    <row r="21" spans="1:12" s="2" customFormat="1" ht="15.75" customHeight="1">
      <c r="A21" s="18">
        <v>17</v>
      </c>
      <c r="B21" s="19" t="s">
        <v>41</v>
      </c>
      <c r="C21" s="19" t="s">
        <v>42</v>
      </c>
      <c r="D21" s="20" t="s">
        <v>43</v>
      </c>
      <c r="E21" s="21">
        <v>212</v>
      </c>
      <c r="F21" s="21">
        <f t="shared" si="0"/>
        <v>35.33</v>
      </c>
      <c r="G21" s="24" t="s">
        <v>25</v>
      </c>
      <c r="H21" s="24" t="s">
        <v>25</v>
      </c>
      <c r="I21" s="46">
        <v>79.2</v>
      </c>
      <c r="J21" s="21">
        <f t="shared" si="1"/>
        <v>39.6</v>
      </c>
      <c r="K21" s="21">
        <f t="shared" si="2"/>
        <v>74.93</v>
      </c>
      <c r="L21" s="42">
        <f>RANK(K21,$K$21:$K$23)</f>
        <v>2</v>
      </c>
    </row>
    <row r="22" spans="1:12" s="2" customFormat="1" ht="15.75" customHeight="1">
      <c r="A22" s="18">
        <v>18</v>
      </c>
      <c r="B22" s="22"/>
      <c r="C22" s="22"/>
      <c r="D22" s="20" t="s">
        <v>44</v>
      </c>
      <c r="E22" s="21">
        <v>211</v>
      </c>
      <c r="F22" s="21">
        <f t="shared" si="0"/>
        <v>35.17</v>
      </c>
      <c r="G22" s="24" t="s">
        <v>25</v>
      </c>
      <c r="H22" s="24" t="s">
        <v>25</v>
      </c>
      <c r="I22" s="46">
        <v>79.6</v>
      </c>
      <c r="J22" s="21">
        <f t="shared" si="1"/>
        <v>39.8</v>
      </c>
      <c r="K22" s="21">
        <f t="shared" si="2"/>
        <v>74.97</v>
      </c>
      <c r="L22" s="42">
        <f>RANK(K22,$K$21:$K$23)</f>
        <v>1</v>
      </c>
    </row>
    <row r="23" spans="1:12" s="2" customFormat="1" ht="15.75" customHeight="1">
      <c r="A23" s="18">
        <v>19</v>
      </c>
      <c r="B23" s="22"/>
      <c r="C23" s="23"/>
      <c r="D23" s="25" t="s">
        <v>45</v>
      </c>
      <c r="E23" s="21">
        <v>197.5</v>
      </c>
      <c r="F23" s="21">
        <f t="shared" si="0"/>
        <v>32.92</v>
      </c>
      <c r="G23" s="24" t="s">
        <v>25</v>
      </c>
      <c r="H23" s="24" t="s">
        <v>25</v>
      </c>
      <c r="I23" s="46">
        <v>71.4</v>
      </c>
      <c r="J23" s="21">
        <f t="shared" si="1"/>
        <v>35.7</v>
      </c>
      <c r="K23" s="21">
        <f t="shared" si="2"/>
        <v>68.62</v>
      </c>
      <c r="L23" s="42">
        <f>RANK(K23,$K$21:$K$23)</f>
        <v>3</v>
      </c>
    </row>
    <row r="24" spans="1:12" s="2" customFormat="1" ht="15.75" customHeight="1">
      <c r="A24" s="18">
        <v>20</v>
      </c>
      <c r="B24" s="22"/>
      <c r="C24" s="19" t="s">
        <v>46</v>
      </c>
      <c r="D24" s="25" t="s">
        <v>47</v>
      </c>
      <c r="E24" s="21">
        <v>201.5</v>
      </c>
      <c r="F24" s="21">
        <f t="shared" si="0"/>
        <v>33.58</v>
      </c>
      <c r="G24" s="24" t="s">
        <v>25</v>
      </c>
      <c r="H24" s="24" t="s">
        <v>25</v>
      </c>
      <c r="I24" s="46">
        <v>84.6</v>
      </c>
      <c r="J24" s="21">
        <f t="shared" si="1"/>
        <v>42.3</v>
      </c>
      <c r="K24" s="21">
        <f t="shared" si="2"/>
        <v>75.88</v>
      </c>
      <c r="L24" s="42">
        <f>RANK(K24,$K$24:$K$26)</f>
        <v>1</v>
      </c>
    </row>
    <row r="25" spans="1:12" s="2" customFormat="1" ht="15.75" customHeight="1">
      <c r="A25" s="18">
        <v>21</v>
      </c>
      <c r="B25" s="22"/>
      <c r="C25" s="22"/>
      <c r="D25" s="25" t="s">
        <v>48</v>
      </c>
      <c r="E25" s="21">
        <v>201.5</v>
      </c>
      <c r="F25" s="21">
        <f t="shared" si="0"/>
        <v>33.58</v>
      </c>
      <c r="G25" s="24" t="s">
        <v>25</v>
      </c>
      <c r="H25" s="24" t="s">
        <v>25</v>
      </c>
      <c r="I25" s="46">
        <v>74.8</v>
      </c>
      <c r="J25" s="21">
        <f t="shared" si="1"/>
        <v>37.4</v>
      </c>
      <c r="K25" s="21">
        <f t="shared" si="2"/>
        <v>70.97999999999999</v>
      </c>
      <c r="L25" s="42">
        <f>RANK(K25,$K$24:$K$26)</f>
        <v>3</v>
      </c>
    </row>
    <row r="26" spans="1:12" s="2" customFormat="1" ht="15.75" customHeight="1">
      <c r="A26" s="18">
        <v>22</v>
      </c>
      <c r="B26" s="23"/>
      <c r="C26" s="23"/>
      <c r="D26" s="25" t="s">
        <v>49</v>
      </c>
      <c r="E26" s="21">
        <v>199.5</v>
      </c>
      <c r="F26" s="21">
        <f t="shared" si="0"/>
        <v>33.25</v>
      </c>
      <c r="G26" s="24" t="s">
        <v>25</v>
      </c>
      <c r="H26" s="24" t="s">
        <v>25</v>
      </c>
      <c r="I26" s="46">
        <v>80</v>
      </c>
      <c r="J26" s="21">
        <f t="shared" si="1"/>
        <v>40</v>
      </c>
      <c r="K26" s="21">
        <f t="shared" si="2"/>
        <v>73.25</v>
      </c>
      <c r="L26" s="42">
        <f>RANK(K26,$K$24:$K$26)</f>
        <v>2</v>
      </c>
    </row>
    <row r="27" spans="1:12" s="3" customFormat="1" ht="141" customHeight="1">
      <c r="A27" s="10" t="s">
        <v>50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2:12" s="4" customFormat="1" ht="24.75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0" ht="25.5" customHeight="1">
      <c r="A29" s="9" t="s">
        <v>51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34.5" customHeight="1">
      <c r="A30" s="10" t="s">
        <v>52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4.25" customHeight="1">
      <c r="A31" s="11" t="s">
        <v>2</v>
      </c>
      <c r="B31" s="12" t="s">
        <v>3</v>
      </c>
      <c r="C31" s="12" t="s">
        <v>4</v>
      </c>
      <c r="D31" s="13" t="s">
        <v>5</v>
      </c>
      <c r="E31" s="14" t="s">
        <v>6</v>
      </c>
      <c r="F31" s="14"/>
      <c r="G31" s="14" t="s">
        <v>7</v>
      </c>
      <c r="H31" s="14"/>
      <c r="I31" s="42" t="s">
        <v>8</v>
      </c>
      <c r="J31" s="43" t="s">
        <v>9</v>
      </c>
    </row>
    <row r="32" spans="1:10" ht="28.5">
      <c r="A32" s="11"/>
      <c r="B32" s="12"/>
      <c r="C32" s="12"/>
      <c r="D32" s="13"/>
      <c r="E32" s="17" t="s">
        <v>10</v>
      </c>
      <c r="F32" s="17" t="s">
        <v>11</v>
      </c>
      <c r="G32" s="17" t="s">
        <v>14</v>
      </c>
      <c r="H32" s="17" t="s">
        <v>53</v>
      </c>
      <c r="I32" s="42"/>
      <c r="J32" s="42"/>
    </row>
    <row r="33" spans="1:10" ht="15">
      <c r="A33" s="27">
        <v>1</v>
      </c>
      <c r="B33" s="19" t="s">
        <v>54</v>
      </c>
      <c r="C33" s="28" t="s">
        <v>55</v>
      </c>
      <c r="D33" s="20" t="s">
        <v>56</v>
      </c>
      <c r="E33" s="29">
        <v>207</v>
      </c>
      <c r="F33" s="30">
        <f aca="true" t="shared" si="3" ref="F33:F60">ROUND(E33/3*50%,2)</f>
        <v>34.5</v>
      </c>
      <c r="G33" s="31">
        <v>84.8</v>
      </c>
      <c r="H33" s="32">
        <f aca="true" t="shared" si="4" ref="H33:H39">ROUND(G33*50%,2)</f>
        <v>42.4</v>
      </c>
      <c r="I33" s="32">
        <f aca="true" t="shared" si="5" ref="I33:I39">F33+H33</f>
        <v>76.9</v>
      </c>
      <c r="J33" s="42">
        <v>1</v>
      </c>
    </row>
    <row r="34" spans="1:10" ht="15">
      <c r="A34" s="27">
        <v>2</v>
      </c>
      <c r="B34" s="22"/>
      <c r="C34" s="33"/>
      <c r="D34" s="20" t="s">
        <v>57</v>
      </c>
      <c r="E34" s="29">
        <v>206.5</v>
      </c>
      <c r="F34" s="30">
        <f t="shared" si="3"/>
        <v>34.42</v>
      </c>
      <c r="G34" s="31">
        <v>79</v>
      </c>
      <c r="H34" s="32">
        <f t="shared" si="4"/>
        <v>39.5</v>
      </c>
      <c r="I34" s="32">
        <f t="shared" si="5"/>
        <v>73.92</v>
      </c>
      <c r="J34" s="42">
        <v>3</v>
      </c>
    </row>
    <row r="35" spans="1:10" ht="15">
      <c r="A35" s="27">
        <v>3</v>
      </c>
      <c r="B35" s="23"/>
      <c r="C35" s="34"/>
      <c r="D35" s="25" t="s">
        <v>58</v>
      </c>
      <c r="E35" s="29">
        <v>202.5</v>
      </c>
      <c r="F35" s="30">
        <f t="shared" si="3"/>
        <v>33.75</v>
      </c>
      <c r="G35" s="31">
        <v>81</v>
      </c>
      <c r="H35" s="32">
        <f t="shared" si="4"/>
        <v>40.5</v>
      </c>
      <c r="I35" s="32">
        <f t="shared" si="5"/>
        <v>74.25</v>
      </c>
      <c r="J35" s="42">
        <v>2</v>
      </c>
    </row>
    <row r="36" spans="1:10" ht="15">
      <c r="A36" s="27">
        <v>4</v>
      </c>
      <c r="B36" s="19" t="s">
        <v>59</v>
      </c>
      <c r="C36" s="28" t="s">
        <v>60</v>
      </c>
      <c r="D36" s="20" t="s">
        <v>61</v>
      </c>
      <c r="E36" s="29">
        <v>226.5</v>
      </c>
      <c r="F36" s="30">
        <f t="shared" si="3"/>
        <v>37.75</v>
      </c>
      <c r="G36" s="31">
        <v>81.6</v>
      </c>
      <c r="H36" s="32">
        <f t="shared" si="4"/>
        <v>40.8</v>
      </c>
      <c r="I36" s="32">
        <f t="shared" si="5"/>
        <v>78.55</v>
      </c>
      <c r="J36" s="42">
        <v>1</v>
      </c>
    </row>
    <row r="37" spans="1:10" ht="15">
      <c r="A37" s="27">
        <v>5</v>
      </c>
      <c r="B37" s="22"/>
      <c r="C37" s="33"/>
      <c r="D37" s="20" t="s">
        <v>62</v>
      </c>
      <c r="E37" s="29">
        <v>220</v>
      </c>
      <c r="F37" s="30">
        <f t="shared" si="3"/>
        <v>36.67</v>
      </c>
      <c r="G37" s="31">
        <v>80.6</v>
      </c>
      <c r="H37" s="32">
        <f t="shared" si="4"/>
        <v>40.3</v>
      </c>
      <c r="I37" s="32">
        <f t="shared" si="5"/>
        <v>76.97</v>
      </c>
      <c r="J37" s="42">
        <v>2</v>
      </c>
    </row>
    <row r="38" spans="1:10" ht="15">
      <c r="A38" s="27">
        <v>6</v>
      </c>
      <c r="B38" s="23"/>
      <c r="C38" s="34"/>
      <c r="D38" s="25" t="s">
        <v>63</v>
      </c>
      <c r="E38" s="29">
        <v>215.5</v>
      </c>
      <c r="F38" s="30">
        <f t="shared" si="3"/>
        <v>35.92</v>
      </c>
      <c r="G38" s="31">
        <v>81.4</v>
      </c>
      <c r="H38" s="32">
        <f t="shared" si="4"/>
        <v>40.7</v>
      </c>
      <c r="I38" s="32">
        <f t="shared" si="5"/>
        <v>76.62</v>
      </c>
      <c r="J38" s="42">
        <v>3</v>
      </c>
    </row>
    <row r="39" spans="1:10" ht="15">
      <c r="A39" s="27">
        <v>7</v>
      </c>
      <c r="B39" s="19" t="s">
        <v>64</v>
      </c>
      <c r="C39" s="28" t="s">
        <v>65</v>
      </c>
      <c r="D39" s="20" t="s">
        <v>66</v>
      </c>
      <c r="E39" s="29">
        <v>212.5</v>
      </c>
      <c r="F39" s="30">
        <f t="shared" si="3"/>
        <v>35.42</v>
      </c>
      <c r="G39" s="31">
        <v>80.6</v>
      </c>
      <c r="H39" s="32">
        <f t="shared" si="4"/>
        <v>40.3</v>
      </c>
      <c r="I39" s="32">
        <f t="shared" si="5"/>
        <v>75.72</v>
      </c>
      <c r="J39" s="42">
        <v>1</v>
      </c>
    </row>
    <row r="40" spans="1:10" ht="15">
      <c r="A40" s="27">
        <v>8</v>
      </c>
      <c r="B40" s="22"/>
      <c r="C40" s="33"/>
      <c r="D40" s="20" t="s">
        <v>67</v>
      </c>
      <c r="E40" s="29">
        <v>199.5</v>
      </c>
      <c r="F40" s="30">
        <f t="shared" si="3"/>
        <v>33.25</v>
      </c>
      <c r="G40" s="35" t="s">
        <v>68</v>
      </c>
      <c r="H40" s="36" t="str">
        <f aca="true" t="shared" si="6" ref="H40:H60">_xlfn.IFERROR(ROUND(G40*0.5,2),"缺考）")</f>
        <v>缺考）</v>
      </c>
      <c r="I40" s="32">
        <f aca="true" t="shared" si="7" ref="I40:I60">IF(G40="缺考",F40,F40+H40)</f>
        <v>33.25</v>
      </c>
      <c r="J40" s="42">
        <v>3</v>
      </c>
    </row>
    <row r="41" spans="1:10" ht="15">
      <c r="A41" s="27">
        <v>9</v>
      </c>
      <c r="B41" s="22"/>
      <c r="C41" s="33"/>
      <c r="D41" s="20" t="s">
        <v>69</v>
      </c>
      <c r="E41" s="29">
        <v>199</v>
      </c>
      <c r="F41" s="30">
        <f t="shared" si="3"/>
        <v>33.17</v>
      </c>
      <c r="G41" s="35" t="s">
        <v>68</v>
      </c>
      <c r="H41" s="36" t="str">
        <f t="shared" si="6"/>
        <v>缺考）</v>
      </c>
      <c r="I41" s="32">
        <f t="shared" si="7"/>
        <v>33.17</v>
      </c>
      <c r="J41" s="42">
        <v>4</v>
      </c>
    </row>
    <row r="42" spans="1:10" ht="15">
      <c r="A42" s="27">
        <v>10</v>
      </c>
      <c r="B42" s="23"/>
      <c r="C42" s="34"/>
      <c r="D42" s="20" t="s">
        <v>70</v>
      </c>
      <c r="E42" s="29">
        <v>199</v>
      </c>
      <c r="F42" s="30">
        <f t="shared" si="3"/>
        <v>33.17</v>
      </c>
      <c r="G42" s="31">
        <v>79.6</v>
      </c>
      <c r="H42" s="32">
        <f t="shared" si="6"/>
        <v>39.8</v>
      </c>
      <c r="I42" s="32">
        <f t="shared" si="7"/>
        <v>72.97</v>
      </c>
      <c r="J42" s="42">
        <v>2</v>
      </c>
    </row>
    <row r="43" spans="1:10" ht="15">
      <c r="A43" s="27">
        <v>11</v>
      </c>
      <c r="B43" s="19" t="s">
        <v>71</v>
      </c>
      <c r="C43" s="28" t="s">
        <v>72</v>
      </c>
      <c r="D43" s="20" t="s">
        <v>73</v>
      </c>
      <c r="E43" s="29">
        <v>215.5</v>
      </c>
      <c r="F43" s="30">
        <f t="shared" si="3"/>
        <v>35.92</v>
      </c>
      <c r="G43" s="37">
        <v>79.4</v>
      </c>
      <c r="H43" s="32">
        <f t="shared" si="6"/>
        <v>39.7</v>
      </c>
      <c r="I43" s="32">
        <f t="shared" si="7"/>
        <v>75.62</v>
      </c>
      <c r="J43" s="42">
        <v>2</v>
      </c>
    </row>
    <row r="44" spans="1:10" ht="15">
      <c r="A44" s="27">
        <v>12</v>
      </c>
      <c r="B44" s="22"/>
      <c r="C44" s="33"/>
      <c r="D44" s="20" t="s">
        <v>74</v>
      </c>
      <c r="E44" s="29">
        <v>213.5</v>
      </c>
      <c r="F44" s="30">
        <f t="shared" si="3"/>
        <v>35.58</v>
      </c>
      <c r="G44" s="37">
        <v>81</v>
      </c>
      <c r="H44" s="32">
        <f t="shared" si="6"/>
        <v>40.5</v>
      </c>
      <c r="I44" s="32">
        <f t="shared" si="7"/>
        <v>76.08</v>
      </c>
      <c r="J44" s="42">
        <v>1</v>
      </c>
    </row>
    <row r="45" spans="1:10" ht="15">
      <c r="A45" s="27">
        <v>13</v>
      </c>
      <c r="B45" s="23"/>
      <c r="C45" s="34"/>
      <c r="D45" s="20" t="s">
        <v>75</v>
      </c>
      <c r="E45" s="29">
        <v>213</v>
      </c>
      <c r="F45" s="30">
        <f t="shared" si="3"/>
        <v>35.5</v>
      </c>
      <c r="G45" s="37">
        <v>76.6</v>
      </c>
      <c r="H45" s="32">
        <f t="shared" si="6"/>
        <v>38.3</v>
      </c>
      <c r="I45" s="32">
        <f t="shared" si="7"/>
        <v>73.8</v>
      </c>
      <c r="J45" s="42">
        <v>3</v>
      </c>
    </row>
    <row r="46" spans="1:10" ht="15">
      <c r="A46" s="27">
        <v>14</v>
      </c>
      <c r="B46" s="19" t="s">
        <v>76</v>
      </c>
      <c r="C46" s="28" t="s">
        <v>77</v>
      </c>
      <c r="D46" s="20" t="s">
        <v>78</v>
      </c>
      <c r="E46" s="29">
        <v>226.5</v>
      </c>
      <c r="F46" s="30">
        <f t="shared" si="3"/>
        <v>37.75</v>
      </c>
      <c r="G46" s="37">
        <v>82.2</v>
      </c>
      <c r="H46" s="32">
        <f t="shared" si="6"/>
        <v>41.1</v>
      </c>
      <c r="I46" s="32">
        <f t="shared" si="7"/>
        <v>78.85</v>
      </c>
      <c r="J46" s="42">
        <v>1</v>
      </c>
    </row>
    <row r="47" spans="1:10" ht="15">
      <c r="A47" s="27">
        <v>15</v>
      </c>
      <c r="B47" s="22"/>
      <c r="C47" s="33"/>
      <c r="D47" s="20" t="s">
        <v>79</v>
      </c>
      <c r="E47" s="29">
        <v>222.5</v>
      </c>
      <c r="F47" s="30">
        <f t="shared" si="3"/>
        <v>37.08</v>
      </c>
      <c r="G47" s="37">
        <v>81.2</v>
      </c>
      <c r="H47" s="32">
        <f t="shared" si="6"/>
        <v>40.6</v>
      </c>
      <c r="I47" s="32">
        <f t="shared" si="7"/>
        <v>77.68</v>
      </c>
      <c r="J47" s="42">
        <v>2</v>
      </c>
    </row>
    <row r="48" spans="1:10" ht="15">
      <c r="A48" s="27">
        <v>16</v>
      </c>
      <c r="B48" s="23"/>
      <c r="C48" s="34"/>
      <c r="D48" s="20" t="s">
        <v>80</v>
      </c>
      <c r="E48" s="29">
        <v>221</v>
      </c>
      <c r="F48" s="30">
        <f t="shared" si="3"/>
        <v>36.83</v>
      </c>
      <c r="G48" s="37">
        <v>78.4</v>
      </c>
      <c r="H48" s="32">
        <f t="shared" si="6"/>
        <v>39.2</v>
      </c>
      <c r="I48" s="32">
        <f t="shared" si="7"/>
        <v>76.03</v>
      </c>
      <c r="J48" s="42">
        <v>3</v>
      </c>
    </row>
    <row r="49" spans="1:10" ht="15">
      <c r="A49" s="27">
        <v>17</v>
      </c>
      <c r="B49" s="19" t="s">
        <v>81</v>
      </c>
      <c r="C49" s="28" t="s">
        <v>82</v>
      </c>
      <c r="D49" s="20" t="s">
        <v>83</v>
      </c>
      <c r="E49" s="29">
        <v>210</v>
      </c>
      <c r="F49" s="30">
        <f t="shared" si="3"/>
        <v>35</v>
      </c>
      <c r="G49" s="37">
        <v>82.2</v>
      </c>
      <c r="H49" s="32">
        <f t="shared" si="6"/>
        <v>41.1</v>
      </c>
      <c r="I49" s="32">
        <f t="shared" si="7"/>
        <v>76.1</v>
      </c>
      <c r="J49" s="42">
        <v>1</v>
      </c>
    </row>
    <row r="50" spans="1:10" ht="15">
      <c r="A50" s="27">
        <v>18</v>
      </c>
      <c r="B50" s="38"/>
      <c r="C50" s="33"/>
      <c r="D50" s="20" t="s">
        <v>84</v>
      </c>
      <c r="E50" s="29">
        <v>209.5</v>
      </c>
      <c r="F50" s="30">
        <f t="shared" si="3"/>
        <v>34.92</v>
      </c>
      <c r="G50" s="37">
        <v>75.6</v>
      </c>
      <c r="H50" s="32">
        <f t="shared" si="6"/>
        <v>37.8</v>
      </c>
      <c r="I50" s="32">
        <f t="shared" si="7"/>
        <v>72.72</v>
      </c>
      <c r="J50" s="42">
        <v>2</v>
      </c>
    </row>
    <row r="51" spans="1:10" ht="15">
      <c r="A51" s="27">
        <v>19</v>
      </c>
      <c r="B51" s="38"/>
      <c r="C51" s="34"/>
      <c r="D51" s="25" t="s">
        <v>85</v>
      </c>
      <c r="E51" s="29">
        <v>208</v>
      </c>
      <c r="F51" s="30">
        <f t="shared" si="3"/>
        <v>34.67</v>
      </c>
      <c r="G51" s="35" t="s">
        <v>68</v>
      </c>
      <c r="H51" s="36" t="str">
        <f t="shared" si="6"/>
        <v>缺考）</v>
      </c>
      <c r="I51" s="32">
        <f t="shared" si="7"/>
        <v>34.67</v>
      </c>
      <c r="J51" s="42">
        <v>3</v>
      </c>
    </row>
    <row r="52" spans="1:10" ht="15">
      <c r="A52" s="27">
        <v>20</v>
      </c>
      <c r="B52" s="38"/>
      <c r="C52" s="28" t="s">
        <v>86</v>
      </c>
      <c r="D52" s="20" t="s">
        <v>87</v>
      </c>
      <c r="E52" s="29">
        <v>222.5</v>
      </c>
      <c r="F52" s="30">
        <f t="shared" si="3"/>
        <v>37.08</v>
      </c>
      <c r="G52" s="37">
        <v>78.8</v>
      </c>
      <c r="H52" s="32">
        <f t="shared" si="6"/>
        <v>39.4</v>
      </c>
      <c r="I52" s="32">
        <f t="shared" si="7"/>
        <v>76.47999999999999</v>
      </c>
      <c r="J52" s="42">
        <v>2</v>
      </c>
    </row>
    <row r="53" spans="1:10" ht="15">
      <c r="A53" s="27">
        <v>21</v>
      </c>
      <c r="B53" s="38"/>
      <c r="C53" s="33"/>
      <c r="D53" s="20" t="s">
        <v>88</v>
      </c>
      <c r="E53" s="29">
        <v>220</v>
      </c>
      <c r="F53" s="30">
        <f t="shared" si="3"/>
        <v>36.67</v>
      </c>
      <c r="G53" s="37">
        <v>80.2</v>
      </c>
      <c r="H53" s="32">
        <f t="shared" si="6"/>
        <v>40.1</v>
      </c>
      <c r="I53" s="32">
        <f t="shared" si="7"/>
        <v>76.77000000000001</v>
      </c>
      <c r="J53" s="42">
        <v>1</v>
      </c>
    </row>
    <row r="54" spans="1:10" ht="15">
      <c r="A54" s="27">
        <v>22</v>
      </c>
      <c r="B54" s="39"/>
      <c r="C54" s="34"/>
      <c r="D54" s="25" t="s">
        <v>89</v>
      </c>
      <c r="E54" s="29">
        <v>216.5</v>
      </c>
      <c r="F54" s="30">
        <f t="shared" si="3"/>
        <v>36.08</v>
      </c>
      <c r="G54" s="37">
        <v>77.6</v>
      </c>
      <c r="H54" s="32">
        <f t="shared" si="6"/>
        <v>38.8</v>
      </c>
      <c r="I54" s="32">
        <f t="shared" si="7"/>
        <v>74.88</v>
      </c>
      <c r="J54" s="42">
        <v>3</v>
      </c>
    </row>
    <row r="55" spans="1:10" ht="15">
      <c r="A55" s="27">
        <v>23</v>
      </c>
      <c r="B55" s="40" t="s">
        <v>90</v>
      </c>
      <c r="C55" s="28" t="s">
        <v>91</v>
      </c>
      <c r="D55" s="20" t="s">
        <v>92</v>
      </c>
      <c r="E55" s="29">
        <v>168.5</v>
      </c>
      <c r="F55" s="30">
        <f t="shared" si="3"/>
        <v>28.08</v>
      </c>
      <c r="G55" s="37">
        <v>77.6</v>
      </c>
      <c r="H55" s="32">
        <f t="shared" si="6"/>
        <v>38.8</v>
      </c>
      <c r="I55" s="32">
        <f t="shared" si="7"/>
        <v>66.88</v>
      </c>
      <c r="J55" s="42">
        <v>1</v>
      </c>
    </row>
    <row r="56" spans="1:10" ht="15">
      <c r="A56" s="27">
        <v>24</v>
      </c>
      <c r="B56" s="22"/>
      <c r="C56" s="33"/>
      <c r="D56" s="20" t="s">
        <v>93</v>
      </c>
      <c r="E56" s="29">
        <v>162.5</v>
      </c>
      <c r="F56" s="30">
        <f t="shared" si="3"/>
        <v>27.08</v>
      </c>
      <c r="G56" s="37">
        <v>77.6</v>
      </c>
      <c r="H56" s="32">
        <f t="shared" si="6"/>
        <v>38.8</v>
      </c>
      <c r="I56" s="32">
        <f t="shared" si="7"/>
        <v>65.88</v>
      </c>
      <c r="J56" s="42">
        <v>2</v>
      </c>
    </row>
    <row r="57" spans="1:10" ht="15">
      <c r="A57" s="27">
        <v>25</v>
      </c>
      <c r="B57" s="23"/>
      <c r="C57" s="34"/>
      <c r="D57" s="20" t="s">
        <v>94</v>
      </c>
      <c r="E57" s="29">
        <v>155</v>
      </c>
      <c r="F57" s="30">
        <f t="shared" si="3"/>
        <v>25.83</v>
      </c>
      <c r="G57" s="35" t="s">
        <v>68</v>
      </c>
      <c r="H57" s="36" t="str">
        <f t="shared" si="6"/>
        <v>缺考）</v>
      </c>
      <c r="I57" s="32">
        <f t="shared" si="7"/>
        <v>25.83</v>
      </c>
      <c r="J57" s="42">
        <v>3</v>
      </c>
    </row>
    <row r="58" spans="1:10" ht="15">
      <c r="A58" s="27">
        <v>26</v>
      </c>
      <c r="B58" s="19" t="s">
        <v>95</v>
      </c>
      <c r="C58" s="28" t="s">
        <v>23</v>
      </c>
      <c r="D58" s="20" t="s">
        <v>96</v>
      </c>
      <c r="E58" s="29">
        <v>209</v>
      </c>
      <c r="F58" s="30">
        <f t="shared" si="3"/>
        <v>34.83</v>
      </c>
      <c r="G58" s="37">
        <v>85</v>
      </c>
      <c r="H58" s="32">
        <f t="shared" si="6"/>
        <v>42.5</v>
      </c>
      <c r="I58" s="32">
        <f t="shared" si="7"/>
        <v>77.33</v>
      </c>
      <c r="J58" s="42">
        <v>1</v>
      </c>
    </row>
    <row r="59" spans="1:10" ht="15">
      <c r="A59" s="27">
        <v>27</v>
      </c>
      <c r="B59" s="22"/>
      <c r="C59" s="33"/>
      <c r="D59" s="20" t="s">
        <v>97</v>
      </c>
      <c r="E59" s="29">
        <v>208.5</v>
      </c>
      <c r="F59" s="30">
        <f t="shared" si="3"/>
        <v>34.75</v>
      </c>
      <c r="G59" s="37">
        <v>81.6</v>
      </c>
      <c r="H59" s="32">
        <f t="shared" si="6"/>
        <v>40.8</v>
      </c>
      <c r="I59" s="32">
        <f t="shared" si="7"/>
        <v>75.55</v>
      </c>
      <c r="J59" s="42">
        <v>2</v>
      </c>
    </row>
    <row r="60" spans="1:10" ht="15">
      <c r="A60" s="27">
        <v>28</v>
      </c>
      <c r="B60" s="23"/>
      <c r="C60" s="34"/>
      <c r="D60" s="20" t="s">
        <v>98</v>
      </c>
      <c r="E60" s="29">
        <v>203</v>
      </c>
      <c r="F60" s="30">
        <f t="shared" si="3"/>
        <v>33.83</v>
      </c>
      <c r="G60" s="37">
        <v>81.2</v>
      </c>
      <c r="H60" s="32">
        <f t="shared" si="6"/>
        <v>40.6</v>
      </c>
      <c r="I60" s="32">
        <f t="shared" si="7"/>
        <v>74.43</v>
      </c>
      <c r="J60" s="42">
        <v>3</v>
      </c>
    </row>
    <row r="61" spans="1:10" ht="126" customHeight="1">
      <c r="A61" s="10" t="s">
        <v>99</v>
      </c>
      <c r="B61" s="10"/>
      <c r="C61" s="10"/>
      <c r="D61" s="10"/>
      <c r="E61" s="10"/>
      <c r="F61" s="10"/>
      <c r="G61" s="10"/>
      <c r="H61" s="10"/>
      <c r="I61" s="10"/>
      <c r="J61" s="10"/>
    </row>
    <row r="63" spans="1:10" ht="18.75">
      <c r="A63" s="9" t="s">
        <v>100</v>
      </c>
      <c r="B63" s="9"/>
      <c r="C63" s="9"/>
      <c r="D63" s="9"/>
      <c r="E63" s="9"/>
      <c r="F63" s="9"/>
      <c r="G63" s="9"/>
      <c r="H63" s="9"/>
      <c r="I63" s="9"/>
      <c r="J63" s="9"/>
    </row>
    <row r="64" spans="1:10" ht="30.75" customHeight="1">
      <c r="A64" s="10" t="s">
        <v>101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">
      <c r="A65" s="11" t="s">
        <v>2</v>
      </c>
      <c r="B65" s="12" t="s">
        <v>3</v>
      </c>
      <c r="C65" s="12" t="s">
        <v>4</v>
      </c>
      <c r="D65" s="13" t="s">
        <v>5</v>
      </c>
      <c r="E65" s="14" t="s">
        <v>6</v>
      </c>
      <c r="F65" s="14"/>
      <c r="G65" s="14" t="s">
        <v>7</v>
      </c>
      <c r="H65" s="14"/>
      <c r="I65" s="42" t="s">
        <v>8</v>
      </c>
      <c r="J65" s="43" t="s">
        <v>9</v>
      </c>
    </row>
    <row r="66" spans="1:10" ht="28.5">
      <c r="A66" s="11"/>
      <c r="B66" s="12"/>
      <c r="C66" s="12"/>
      <c r="D66" s="13"/>
      <c r="E66" s="17" t="s">
        <v>10</v>
      </c>
      <c r="F66" s="17" t="s">
        <v>11</v>
      </c>
      <c r="G66" s="17" t="s">
        <v>14</v>
      </c>
      <c r="H66" s="17" t="s">
        <v>53</v>
      </c>
      <c r="I66" s="42"/>
      <c r="J66" s="42"/>
    </row>
    <row r="67" spans="1:10" ht="15">
      <c r="A67" s="27">
        <v>1</v>
      </c>
      <c r="B67" s="19" t="s">
        <v>102</v>
      </c>
      <c r="C67" s="19" t="s">
        <v>103</v>
      </c>
      <c r="D67" s="20" t="s">
        <v>104</v>
      </c>
      <c r="E67" s="29">
        <v>180.2</v>
      </c>
      <c r="F67" s="30">
        <f aca="true" t="shared" si="8" ref="F67:F79">ROUND(E67/3*50%,2)</f>
        <v>30.03</v>
      </c>
      <c r="G67" s="31">
        <v>75</v>
      </c>
      <c r="H67" s="32">
        <f aca="true" t="shared" si="9" ref="H67:H70">ROUND(G67*50%,2)</f>
        <v>37.5</v>
      </c>
      <c r="I67" s="32">
        <f aca="true" t="shared" si="10" ref="I67:I70">F67+H67</f>
        <v>67.53</v>
      </c>
      <c r="J67" s="42">
        <v>1</v>
      </c>
    </row>
    <row r="68" spans="1:10" ht="15">
      <c r="A68" s="27">
        <v>2</v>
      </c>
      <c r="B68" s="22"/>
      <c r="C68" s="22"/>
      <c r="D68" s="20" t="s">
        <v>105</v>
      </c>
      <c r="E68" s="29">
        <v>160.6</v>
      </c>
      <c r="F68" s="30">
        <f t="shared" si="8"/>
        <v>26.77</v>
      </c>
      <c r="G68" s="31">
        <v>79.6</v>
      </c>
      <c r="H68" s="32">
        <f t="shared" si="9"/>
        <v>39.8</v>
      </c>
      <c r="I68" s="32">
        <f t="shared" si="10"/>
        <v>66.57</v>
      </c>
      <c r="J68" s="42">
        <v>2</v>
      </c>
    </row>
    <row r="69" spans="1:10" ht="15">
      <c r="A69" s="27">
        <v>3</v>
      </c>
      <c r="B69" s="23"/>
      <c r="C69" s="23"/>
      <c r="D69" s="20" t="s">
        <v>106</v>
      </c>
      <c r="E69" s="29">
        <v>151</v>
      </c>
      <c r="F69" s="30">
        <f t="shared" si="8"/>
        <v>25.17</v>
      </c>
      <c r="G69" s="31">
        <v>80.4</v>
      </c>
      <c r="H69" s="32">
        <f t="shared" si="9"/>
        <v>40.2</v>
      </c>
      <c r="I69" s="32">
        <f t="shared" si="10"/>
        <v>65.37</v>
      </c>
      <c r="J69" s="42">
        <v>3</v>
      </c>
    </row>
    <row r="70" spans="1:10" ht="15">
      <c r="A70" s="27">
        <v>4</v>
      </c>
      <c r="B70" s="25" t="s">
        <v>90</v>
      </c>
      <c r="C70" s="25" t="s">
        <v>107</v>
      </c>
      <c r="D70" s="20" t="s">
        <v>108</v>
      </c>
      <c r="E70" s="29">
        <v>161.2</v>
      </c>
      <c r="F70" s="30">
        <f t="shared" si="8"/>
        <v>26.87</v>
      </c>
      <c r="G70" s="31">
        <v>76.8</v>
      </c>
      <c r="H70" s="32">
        <f t="shared" si="9"/>
        <v>38.4</v>
      </c>
      <c r="I70" s="32">
        <f t="shared" si="10"/>
        <v>65.27</v>
      </c>
      <c r="J70" s="42">
        <v>1</v>
      </c>
    </row>
    <row r="71" spans="1:10" ht="15">
      <c r="A71" s="27">
        <v>5</v>
      </c>
      <c r="B71" s="19" t="s">
        <v>109</v>
      </c>
      <c r="C71" s="19" t="s">
        <v>110</v>
      </c>
      <c r="D71" s="20" t="s">
        <v>111</v>
      </c>
      <c r="E71" s="29">
        <v>172.4</v>
      </c>
      <c r="F71" s="30">
        <f t="shared" si="8"/>
        <v>28.73</v>
      </c>
      <c r="G71" s="47" t="s">
        <v>68</v>
      </c>
      <c r="H71" s="36" t="str">
        <f>_xlfn.IFERROR(ROUND(G71*50%,2),"缺考")</f>
        <v>缺考</v>
      </c>
      <c r="I71" s="32">
        <f>IF(G71="缺考",F71,F71+H71)</f>
        <v>28.73</v>
      </c>
      <c r="J71" s="42">
        <v>2</v>
      </c>
    </row>
    <row r="72" spans="1:10" ht="15">
      <c r="A72" s="27">
        <v>6</v>
      </c>
      <c r="B72" s="23"/>
      <c r="C72" s="23"/>
      <c r="D72" s="20" t="s">
        <v>112</v>
      </c>
      <c r="E72" s="29">
        <v>156.4</v>
      </c>
      <c r="F72" s="30">
        <f t="shared" si="8"/>
        <v>26.07</v>
      </c>
      <c r="G72" s="31">
        <v>71.6</v>
      </c>
      <c r="H72" s="32">
        <f aca="true" t="shared" si="11" ref="H72:H79">ROUND(G72*50%,2)</f>
        <v>35.8</v>
      </c>
      <c r="I72" s="32">
        <f aca="true" t="shared" si="12" ref="I72:I79">F72+H72</f>
        <v>61.87</v>
      </c>
      <c r="J72" s="42">
        <v>1</v>
      </c>
    </row>
    <row r="73" spans="1:10" ht="30">
      <c r="A73" s="27">
        <v>7</v>
      </c>
      <c r="B73" s="25" t="s">
        <v>109</v>
      </c>
      <c r="C73" s="25" t="s">
        <v>113</v>
      </c>
      <c r="D73" s="20" t="s">
        <v>114</v>
      </c>
      <c r="E73" s="29">
        <v>170</v>
      </c>
      <c r="F73" s="30">
        <f t="shared" si="8"/>
        <v>28.33</v>
      </c>
      <c r="G73" s="31">
        <v>75.4</v>
      </c>
      <c r="H73" s="32">
        <f t="shared" si="11"/>
        <v>37.7</v>
      </c>
      <c r="I73" s="32">
        <f t="shared" si="12"/>
        <v>66.03</v>
      </c>
      <c r="J73" s="42">
        <v>1</v>
      </c>
    </row>
    <row r="74" spans="1:10" ht="15">
      <c r="A74" s="27">
        <v>8</v>
      </c>
      <c r="B74" s="48" t="s">
        <v>115</v>
      </c>
      <c r="C74" s="19" t="s">
        <v>116</v>
      </c>
      <c r="D74" s="20" t="s">
        <v>117</v>
      </c>
      <c r="E74" s="29">
        <v>191.8</v>
      </c>
      <c r="F74" s="30">
        <f t="shared" si="8"/>
        <v>31.97</v>
      </c>
      <c r="G74" s="31">
        <v>83.8</v>
      </c>
      <c r="H74" s="32">
        <f t="shared" si="11"/>
        <v>41.9</v>
      </c>
      <c r="I74" s="32">
        <f t="shared" si="12"/>
        <v>73.87</v>
      </c>
      <c r="J74" s="42">
        <v>1</v>
      </c>
    </row>
    <row r="75" spans="1:10" ht="15">
      <c r="A75" s="27">
        <v>9</v>
      </c>
      <c r="B75" s="49"/>
      <c r="C75" s="22"/>
      <c r="D75" s="20" t="s">
        <v>118</v>
      </c>
      <c r="E75" s="29">
        <v>189.5</v>
      </c>
      <c r="F75" s="30">
        <f t="shared" si="8"/>
        <v>31.58</v>
      </c>
      <c r="G75" s="31">
        <v>69.2</v>
      </c>
      <c r="H75" s="32">
        <f t="shared" si="11"/>
        <v>34.6</v>
      </c>
      <c r="I75" s="32">
        <f t="shared" si="12"/>
        <v>66.18</v>
      </c>
      <c r="J75" s="42">
        <v>3</v>
      </c>
    </row>
    <row r="76" spans="1:10" ht="15">
      <c r="A76" s="27">
        <v>10</v>
      </c>
      <c r="B76" s="50"/>
      <c r="C76" s="23"/>
      <c r="D76" s="20" t="s">
        <v>119</v>
      </c>
      <c r="E76" s="29">
        <v>188.6</v>
      </c>
      <c r="F76" s="30">
        <f t="shared" si="8"/>
        <v>31.43</v>
      </c>
      <c r="G76" s="31">
        <v>74.8</v>
      </c>
      <c r="H76" s="32">
        <f t="shared" si="11"/>
        <v>37.4</v>
      </c>
      <c r="I76" s="32">
        <f t="shared" si="12"/>
        <v>68.83</v>
      </c>
      <c r="J76" s="42">
        <v>2</v>
      </c>
    </row>
    <row r="77" spans="1:10" ht="15">
      <c r="A77" s="27">
        <v>11</v>
      </c>
      <c r="B77" s="19" t="s">
        <v>120</v>
      </c>
      <c r="C77" s="19" t="s">
        <v>121</v>
      </c>
      <c r="D77" s="20" t="s">
        <v>122</v>
      </c>
      <c r="E77" s="29">
        <v>179.5</v>
      </c>
      <c r="F77" s="30">
        <f t="shared" si="8"/>
        <v>29.92</v>
      </c>
      <c r="G77" s="31">
        <v>74</v>
      </c>
      <c r="H77" s="32">
        <f t="shared" si="11"/>
        <v>37</v>
      </c>
      <c r="I77" s="32">
        <f t="shared" si="12"/>
        <v>66.92</v>
      </c>
      <c r="J77" s="42">
        <v>1</v>
      </c>
    </row>
    <row r="78" spans="1:10" ht="15">
      <c r="A78" s="27">
        <v>12</v>
      </c>
      <c r="B78" s="22"/>
      <c r="C78" s="22"/>
      <c r="D78" s="20" t="s">
        <v>123</v>
      </c>
      <c r="E78" s="29">
        <v>161.2</v>
      </c>
      <c r="F78" s="30">
        <f t="shared" si="8"/>
        <v>26.87</v>
      </c>
      <c r="G78" s="31">
        <v>48</v>
      </c>
      <c r="H78" s="32">
        <f t="shared" si="11"/>
        <v>24</v>
      </c>
      <c r="I78" s="32">
        <f t="shared" si="12"/>
        <v>50.870000000000005</v>
      </c>
      <c r="J78" s="42">
        <v>3</v>
      </c>
    </row>
    <row r="79" spans="1:10" ht="15">
      <c r="A79" s="27">
        <v>13</v>
      </c>
      <c r="B79" s="23"/>
      <c r="C79" s="23"/>
      <c r="D79" s="25" t="s">
        <v>124</v>
      </c>
      <c r="E79" s="29">
        <v>137.5</v>
      </c>
      <c r="F79" s="30">
        <f t="shared" si="8"/>
        <v>22.92</v>
      </c>
      <c r="G79" s="31">
        <v>77.2</v>
      </c>
      <c r="H79" s="32">
        <f t="shared" si="11"/>
        <v>38.6</v>
      </c>
      <c r="I79" s="32">
        <f t="shared" si="12"/>
        <v>61.52</v>
      </c>
      <c r="J79" s="42">
        <v>2</v>
      </c>
    </row>
    <row r="80" spans="1:10" ht="160.5" customHeight="1">
      <c r="A80" s="10" t="s">
        <v>125</v>
      </c>
      <c r="B80" s="10"/>
      <c r="C80" s="10"/>
      <c r="D80" s="10"/>
      <c r="E80" s="10"/>
      <c r="F80" s="10"/>
      <c r="G80" s="10"/>
      <c r="H80" s="10"/>
      <c r="I80" s="10"/>
      <c r="J80" s="10"/>
    </row>
    <row r="81" spans="1:12" ht="1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71"/>
      <c r="L81" s="71"/>
    </row>
    <row r="82" spans="1:12" ht="18.75">
      <c r="A82" s="9" t="s">
        <v>126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30" customHeight="1">
      <c r="A83" s="10" t="s">
        <v>127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4.25">
      <c r="A84" s="11" t="s">
        <v>2</v>
      </c>
      <c r="B84" s="12" t="s">
        <v>3</v>
      </c>
      <c r="C84" s="12" t="s">
        <v>4</v>
      </c>
      <c r="D84" s="13" t="s">
        <v>5</v>
      </c>
      <c r="E84" s="14" t="s">
        <v>6</v>
      </c>
      <c r="F84" s="14"/>
      <c r="G84" s="15" t="s">
        <v>7</v>
      </c>
      <c r="H84" s="16"/>
      <c r="I84" s="16"/>
      <c r="J84" s="41"/>
      <c r="K84" s="42" t="s">
        <v>8</v>
      </c>
      <c r="L84" s="43" t="s">
        <v>9</v>
      </c>
    </row>
    <row r="85" spans="1:12" ht="28.5">
      <c r="A85" s="11"/>
      <c r="B85" s="12"/>
      <c r="C85" s="12"/>
      <c r="D85" s="13"/>
      <c r="E85" s="17" t="s">
        <v>10</v>
      </c>
      <c r="F85" s="17" t="s">
        <v>11</v>
      </c>
      <c r="G85" s="17" t="s">
        <v>12</v>
      </c>
      <c r="H85" s="17" t="s">
        <v>13</v>
      </c>
      <c r="I85" s="17" t="s">
        <v>14</v>
      </c>
      <c r="J85" s="17" t="s">
        <v>128</v>
      </c>
      <c r="K85" s="42"/>
      <c r="L85" s="42"/>
    </row>
    <row r="86" spans="1:12" ht="15.75">
      <c r="A86" s="27">
        <v>1</v>
      </c>
      <c r="B86" s="51" t="s">
        <v>129</v>
      </c>
      <c r="C86" s="51" t="s">
        <v>130</v>
      </c>
      <c r="D86" s="52" t="s">
        <v>131</v>
      </c>
      <c r="E86" s="29">
        <v>220.5</v>
      </c>
      <c r="F86" s="53">
        <f aca="true" t="shared" si="13" ref="F86:F105">ROUND(E86/3*50%,2)</f>
        <v>36.75</v>
      </c>
      <c r="G86" s="54" t="s">
        <v>132</v>
      </c>
      <c r="H86" s="53" t="s">
        <v>132</v>
      </c>
      <c r="I86" s="72" t="s">
        <v>133</v>
      </c>
      <c r="J86" s="73" t="str">
        <f aca="true" t="shared" si="14" ref="J86:J105">_xlfn.IFERROR(ROUND(I86*20%,2),"缺考")</f>
        <v>缺考</v>
      </c>
      <c r="K86" s="32">
        <f aca="true" t="shared" si="15" ref="K86:K105">IF(I86="缺考",F86,F86+J86+H86)</f>
        <v>36.75</v>
      </c>
      <c r="L86" s="74">
        <v>5</v>
      </c>
    </row>
    <row r="87" spans="1:12" ht="15.75">
      <c r="A87" s="27">
        <v>2</v>
      </c>
      <c r="B87" s="55"/>
      <c r="C87" s="55"/>
      <c r="D87" s="52" t="s">
        <v>134</v>
      </c>
      <c r="E87" s="29">
        <v>219.5</v>
      </c>
      <c r="F87" s="53">
        <f t="shared" si="13"/>
        <v>36.58</v>
      </c>
      <c r="G87" s="56">
        <v>79.2</v>
      </c>
      <c r="H87" s="53">
        <f aca="true" t="shared" si="16" ref="H87:H105">ROUND(G87*30%,2)</f>
        <v>23.76</v>
      </c>
      <c r="I87" s="75">
        <v>67.8</v>
      </c>
      <c r="J87" s="73">
        <f t="shared" si="14"/>
        <v>13.56</v>
      </c>
      <c r="K87" s="32">
        <f t="shared" si="15"/>
        <v>73.9</v>
      </c>
      <c r="L87" s="74">
        <v>3</v>
      </c>
    </row>
    <row r="88" spans="1:12" ht="15.75">
      <c r="A88" s="27">
        <v>3</v>
      </c>
      <c r="B88" s="55"/>
      <c r="C88" s="55"/>
      <c r="D88" s="52" t="s">
        <v>135</v>
      </c>
      <c r="E88" s="29">
        <v>216.5</v>
      </c>
      <c r="F88" s="53">
        <f t="shared" si="13"/>
        <v>36.08</v>
      </c>
      <c r="G88" s="56">
        <v>80.2</v>
      </c>
      <c r="H88" s="53">
        <f t="shared" si="16"/>
        <v>24.06</v>
      </c>
      <c r="I88" s="75">
        <v>71.6</v>
      </c>
      <c r="J88" s="73">
        <f t="shared" si="14"/>
        <v>14.32</v>
      </c>
      <c r="K88" s="32">
        <f t="shared" si="15"/>
        <v>74.46</v>
      </c>
      <c r="L88" s="74">
        <v>2</v>
      </c>
    </row>
    <row r="89" spans="1:12" ht="15.75">
      <c r="A89" s="27">
        <v>4</v>
      </c>
      <c r="B89" s="55"/>
      <c r="C89" s="55"/>
      <c r="D89" s="52" t="s">
        <v>136</v>
      </c>
      <c r="E89" s="29">
        <v>216</v>
      </c>
      <c r="F89" s="53">
        <f t="shared" si="13"/>
        <v>36</v>
      </c>
      <c r="G89" s="56">
        <v>83.6</v>
      </c>
      <c r="H89" s="53">
        <f t="shared" si="16"/>
        <v>25.08</v>
      </c>
      <c r="I89" s="75">
        <v>84.6</v>
      </c>
      <c r="J89" s="73">
        <f t="shared" si="14"/>
        <v>16.92</v>
      </c>
      <c r="K89" s="32">
        <f t="shared" si="15"/>
        <v>78</v>
      </c>
      <c r="L89" s="74">
        <v>1</v>
      </c>
    </row>
    <row r="90" spans="1:12" ht="15.75">
      <c r="A90" s="27">
        <v>5</v>
      </c>
      <c r="B90" s="55"/>
      <c r="C90" s="57"/>
      <c r="D90" s="52" t="s">
        <v>137</v>
      </c>
      <c r="E90" s="29">
        <v>215.5</v>
      </c>
      <c r="F90" s="53">
        <f t="shared" si="13"/>
        <v>35.92</v>
      </c>
      <c r="G90" s="56">
        <v>74</v>
      </c>
      <c r="H90" s="53">
        <f t="shared" si="16"/>
        <v>22.2</v>
      </c>
      <c r="I90" s="75">
        <v>71.2</v>
      </c>
      <c r="J90" s="73">
        <f t="shared" si="14"/>
        <v>14.24</v>
      </c>
      <c r="K90" s="32">
        <f t="shared" si="15"/>
        <v>72.36</v>
      </c>
      <c r="L90" s="74">
        <v>4</v>
      </c>
    </row>
    <row r="91" spans="1:12" ht="15.75">
      <c r="A91" s="27">
        <v>6</v>
      </c>
      <c r="B91" s="55"/>
      <c r="C91" s="51" t="s">
        <v>138</v>
      </c>
      <c r="D91" s="52" t="s">
        <v>139</v>
      </c>
      <c r="E91" s="29">
        <v>223</v>
      </c>
      <c r="F91" s="53">
        <f t="shared" si="13"/>
        <v>37.17</v>
      </c>
      <c r="G91" s="58">
        <v>75.8</v>
      </c>
      <c r="H91" s="53">
        <f t="shared" si="16"/>
        <v>22.74</v>
      </c>
      <c r="I91" s="76">
        <v>75</v>
      </c>
      <c r="J91" s="73">
        <f t="shared" si="14"/>
        <v>15</v>
      </c>
      <c r="K91" s="32">
        <f t="shared" si="15"/>
        <v>74.91</v>
      </c>
      <c r="L91" s="42">
        <v>2</v>
      </c>
    </row>
    <row r="92" spans="1:12" ht="15.75">
      <c r="A92" s="27">
        <v>7</v>
      </c>
      <c r="B92" s="55"/>
      <c r="C92" s="55"/>
      <c r="D92" s="52" t="s">
        <v>140</v>
      </c>
      <c r="E92" s="29">
        <v>221</v>
      </c>
      <c r="F92" s="53">
        <f t="shared" si="13"/>
        <v>36.83</v>
      </c>
      <c r="G92" s="58">
        <v>82.2</v>
      </c>
      <c r="H92" s="53">
        <f t="shared" si="16"/>
        <v>24.66</v>
      </c>
      <c r="I92" s="76">
        <v>79</v>
      </c>
      <c r="J92" s="73">
        <f t="shared" si="14"/>
        <v>15.8</v>
      </c>
      <c r="K92" s="32">
        <f t="shared" si="15"/>
        <v>77.28999999999999</v>
      </c>
      <c r="L92" s="42">
        <v>1</v>
      </c>
    </row>
    <row r="93" spans="1:12" ht="15.75">
      <c r="A93" s="27">
        <v>8</v>
      </c>
      <c r="B93" s="55"/>
      <c r="C93" s="55"/>
      <c r="D93" s="52" t="s">
        <v>141</v>
      </c>
      <c r="E93" s="29">
        <v>216</v>
      </c>
      <c r="F93" s="53">
        <f t="shared" si="13"/>
        <v>36</v>
      </c>
      <c r="G93" s="58">
        <v>73.8</v>
      </c>
      <c r="H93" s="53">
        <f t="shared" si="16"/>
        <v>22.14</v>
      </c>
      <c r="I93" s="76">
        <v>67</v>
      </c>
      <c r="J93" s="73">
        <f t="shared" si="14"/>
        <v>13.4</v>
      </c>
      <c r="K93" s="32">
        <f t="shared" si="15"/>
        <v>71.53999999999999</v>
      </c>
      <c r="L93" s="42">
        <v>3</v>
      </c>
    </row>
    <row r="94" spans="1:12" ht="15.75">
      <c r="A94" s="27">
        <v>9</v>
      </c>
      <c r="B94" s="55"/>
      <c r="C94" s="55"/>
      <c r="D94" s="52" t="s">
        <v>142</v>
      </c>
      <c r="E94" s="29">
        <v>215.5</v>
      </c>
      <c r="F94" s="53">
        <f t="shared" si="13"/>
        <v>35.92</v>
      </c>
      <c r="G94" s="58">
        <v>70.8</v>
      </c>
      <c r="H94" s="53">
        <f t="shared" si="16"/>
        <v>21.24</v>
      </c>
      <c r="I94" s="76">
        <v>64</v>
      </c>
      <c r="J94" s="73">
        <f t="shared" si="14"/>
        <v>12.8</v>
      </c>
      <c r="K94" s="32">
        <f t="shared" si="15"/>
        <v>69.96</v>
      </c>
      <c r="L94" s="42">
        <v>4</v>
      </c>
    </row>
    <row r="95" spans="1:12" ht="15.75">
      <c r="A95" s="27">
        <v>10</v>
      </c>
      <c r="B95" s="55"/>
      <c r="C95" s="55"/>
      <c r="D95" s="52" t="s">
        <v>143</v>
      </c>
      <c r="E95" s="29">
        <v>215.5</v>
      </c>
      <c r="F95" s="53">
        <f t="shared" si="13"/>
        <v>35.92</v>
      </c>
      <c r="G95" s="58">
        <v>66</v>
      </c>
      <c r="H95" s="53">
        <f t="shared" si="16"/>
        <v>19.8</v>
      </c>
      <c r="I95" s="76">
        <v>60</v>
      </c>
      <c r="J95" s="73">
        <f t="shared" si="14"/>
        <v>12</v>
      </c>
      <c r="K95" s="32">
        <f t="shared" si="15"/>
        <v>67.72</v>
      </c>
      <c r="L95" s="42">
        <v>6</v>
      </c>
    </row>
    <row r="96" spans="1:12" ht="15.75">
      <c r="A96" s="27">
        <v>11</v>
      </c>
      <c r="B96" s="57"/>
      <c r="C96" s="57"/>
      <c r="D96" s="52" t="s">
        <v>144</v>
      </c>
      <c r="E96" s="29">
        <v>211.5</v>
      </c>
      <c r="F96" s="53">
        <f t="shared" si="13"/>
        <v>35.25</v>
      </c>
      <c r="G96" s="58">
        <v>69.6</v>
      </c>
      <c r="H96" s="53">
        <f t="shared" si="16"/>
        <v>20.88</v>
      </c>
      <c r="I96" s="76">
        <v>63.4</v>
      </c>
      <c r="J96" s="73">
        <f t="shared" si="14"/>
        <v>12.68</v>
      </c>
      <c r="K96" s="32">
        <f t="shared" si="15"/>
        <v>68.81</v>
      </c>
      <c r="L96" s="42">
        <v>5</v>
      </c>
    </row>
    <row r="97" spans="1:12" ht="15.75">
      <c r="A97" s="27">
        <v>12</v>
      </c>
      <c r="B97" s="51" t="s">
        <v>145</v>
      </c>
      <c r="C97" s="51" t="s">
        <v>138</v>
      </c>
      <c r="D97" s="52" t="s">
        <v>146</v>
      </c>
      <c r="E97" s="29">
        <v>214</v>
      </c>
      <c r="F97" s="53">
        <f t="shared" si="13"/>
        <v>35.67</v>
      </c>
      <c r="G97" s="58">
        <v>76.2</v>
      </c>
      <c r="H97" s="53">
        <f t="shared" si="16"/>
        <v>22.86</v>
      </c>
      <c r="I97" s="76">
        <v>71</v>
      </c>
      <c r="J97" s="73">
        <f t="shared" si="14"/>
        <v>14.2</v>
      </c>
      <c r="K97" s="32">
        <f t="shared" si="15"/>
        <v>72.73</v>
      </c>
      <c r="L97" s="42">
        <v>1</v>
      </c>
    </row>
    <row r="98" spans="1:12" ht="15.75">
      <c r="A98" s="27">
        <v>13</v>
      </c>
      <c r="B98" s="55"/>
      <c r="C98" s="55"/>
      <c r="D98" s="52" t="s">
        <v>147</v>
      </c>
      <c r="E98" s="29">
        <v>207.5</v>
      </c>
      <c r="F98" s="53">
        <f t="shared" si="13"/>
        <v>34.58</v>
      </c>
      <c r="G98" s="58">
        <v>77.8</v>
      </c>
      <c r="H98" s="53">
        <f t="shared" si="16"/>
        <v>23.34</v>
      </c>
      <c r="I98" s="76">
        <v>72.8</v>
      </c>
      <c r="J98" s="73">
        <f t="shared" si="14"/>
        <v>14.56</v>
      </c>
      <c r="K98" s="32">
        <f t="shared" si="15"/>
        <v>72.48</v>
      </c>
      <c r="L98" s="42">
        <v>2</v>
      </c>
    </row>
    <row r="99" spans="1:12" ht="15.75">
      <c r="A99" s="27">
        <v>14</v>
      </c>
      <c r="B99" s="57"/>
      <c r="C99" s="57"/>
      <c r="D99" s="52" t="s">
        <v>148</v>
      </c>
      <c r="E99" s="29">
        <v>198.5</v>
      </c>
      <c r="F99" s="53">
        <f t="shared" si="13"/>
        <v>33.08</v>
      </c>
      <c r="G99" s="58">
        <v>72.4</v>
      </c>
      <c r="H99" s="53">
        <f t="shared" si="16"/>
        <v>21.72</v>
      </c>
      <c r="I99" s="76">
        <v>71.8</v>
      </c>
      <c r="J99" s="73">
        <f t="shared" si="14"/>
        <v>14.36</v>
      </c>
      <c r="K99" s="32">
        <f t="shared" si="15"/>
        <v>69.16</v>
      </c>
      <c r="L99" s="42">
        <v>3</v>
      </c>
    </row>
    <row r="100" spans="1:12" ht="15.75">
      <c r="A100" s="27">
        <v>15</v>
      </c>
      <c r="B100" s="51" t="s">
        <v>149</v>
      </c>
      <c r="C100" s="51" t="s">
        <v>138</v>
      </c>
      <c r="D100" s="59" t="s">
        <v>150</v>
      </c>
      <c r="E100" s="60">
        <v>199.5</v>
      </c>
      <c r="F100" s="54">
        <f t="shared" si="13"/>
        <v>33.25</v>
      </c>
      <c r="G100" s="58">
        <v>80.4</v>
      </c>
      <c r="H100" s="54">
        <f t="shared" si="16"/>
        <v>24.12</v>
      </c>
      <c r="I100" s="76">
        <v>77</v>
      </c>
      <c r="J100" s="77">
        <f t="shared" si="14"/>
        <v>15.4</v>
      </c>
      <c r="K100" s="78">
        <f t="shared" si="15"/>
        <v>72.77</v>
      </c>
      <c r="L100" s="79">
        <v>1</v>
      </c>
    </row>
    <row r="101" spans="1:12" ht="15.75">
      <c r="A101" s="27">
        <v>16</v>
      </c>
      <c r="B101" s="55"/>
      <c r="C101" s="55"/>
      <c r="D101" s="52" t="s">
        <v>151</v>
      </c>
      <c r="E101" s="29">
        <v>192.5</v>
      </c>
      <c r="F101" s="53">
        <f t="shared" si="13"/>
        <v>32.08</v>
      </c>
      <c r="G101" s="58">
        <v>76.2</v>
      </c>
      <c r="H101" s="53">
        <f t="shared" si="16"/>
        <v>22.86</v>
      </c>
      <c r="I101" s="76">
        <v>71.4</v>
      </c>
      <c r="J101" s="73">
        <f t="shared" si="14"/>
        <v>14.28</v>
      </c>
      <c r="K101" s="32">
        <f t="shared" si="15"/>
        <v>69.22</v>
      </c>
      <c r="L101" s="42">
        <v>2</v>
      </c>
    </row>
    <row r="102" spans="1:12" ht="15.75">
      <c r="A102" s="27">
        <v>17</v>
      </c>
      <c r="B102" s="57"/>
      <c r="C102" s="57"/>
      <c r="D102" s="61" t="s">
        <v>152</v>
      </c>
      <c r="E102" s="29">
        <v>190.5</v>
      </c>
      <c r="F102" s="53">
        <f t="shared" si="13"/>
        <v>31.75</v>
      </c>
      <c r="G102" s="58">
        <v>68.8</v>
      </c>
      <c r="H102" s="53">
        <f t="shared" si="16"/>
        <v>20.64</v>
      </c>
      <c r="I102" s="76">
        <v>67.8</v>
      </c>
      <c r="J102" s="73">
        <f t="shared" si="14"/>
        <v>13.56</v>
      </c>
      <c r="K102" s="32">
        <f t="shared" si="15"/>
        <v>65.95</v>
      </c>
      <c r="L102" s="42">
        <v>3</v>
      </c>
    </row>
    <row r="103" spans="1:12" ht="15.75">
      <c r="A103" s="27">
        <v>18</v>
      </c>
      <c r="B103" s="51" t="s">
        <v>153</v>
      </c>
      <c r="C103" s="51" t="s">
        <v>138</v>
      </c>
      <c r="D103" s="52" t="s">
        <v>154</v>
      </c>
      <c r="E103" s="29">
        <v>200</v>
      </c>
      <c r="F103" s="53">
        <f t="shared" si="13"/>
        <v>33.33</v>
      </c>
      <c r="G103" s="58">
        <v>85</v>
      </c>
      <c r="H103" s="53">
        <f t="shared" si="16"/>
        <v>25.5</v>
      </c>
      <c r="I103" s="76">
        <v>77.4</v>
      </c>
      <c r="J103" s="73">
        <f t="shared" si="14"/>
        <v>15.48</v>
      </c>
      <c r="K103" s="32">
        <f t="shared" si="15"/>
        <v>74.31</v>
      </c>
      <c r="L103" s="42">
        <v>1</v>
      </c>
    </row>
    <row r="104" spans="1:12" ht="15.75">
      <c r="A104" s="27">
        <v>19</v>
      </c>
      <c r="B104" s="62"/>
      <c r="C104" s="62"/>
      <c r="D104" s="52" t="s">
        <v>155</v>
      </c>
      <c r="E104" s="29">
        <v>200</v>
      </c>
      <c r="F104" s="53">
        <f t="shared" si="13"/>
        <v>33.33</v>
      </c>
      <c r="G104" s="58">
        <v>78</v>
      </c>
      <c r="H104" s="53">
        <f t="shared" si="16"/>
        <v>23.4</v>
      </c>
      <c r="I104" s="76">
        <v>73</v>
      </c>
      <c r="J104" s="73">
        <f t="shared" si="14"/>
        <v>14.6</v>
      </c>
      <c r="K104" s="32">
        <f t="shared" si="15"/>
        <v>71.33</v>
      </c>
      <c r="L104" s="42">
        <v>3</v>
      </c>
    </row>
    <row r="105" spans="1:12" ht="15.75">
      <c r="A105" s="27">
        <v>20</v>
      </c>
      <c r="B105" s="63"/>
      <c r="C105" s="63"/>
      <c r="D105" s="52" t="s">
        <v>156</v>
      </c>
      <c r="E105" s="29">
        <v>200</v>
      </c>
      <c r="F105" s="53">
        <f t="shared" si="13"/>
        <v>33.33</v>
      </c>
      <c r="G105" s="58">
        <v>79.6</v>
      </c>
      <c r="H105" s="53">
        <f t="shared" si="16"/>
        <v>23.88</v>
      </c>
      <c r="I105" s="76">
        <v>78</v>
      </c>
      <c r="J105" s="73">
        <f t="shared" si="14"/>
        <v>15.6</v>
      </c>
      <c r="K105" s="32">
        <f t="shared" si="15"/>
        <v>72.81</v>
      </c>
      <c r="L105" s="42">
        <v>2</v>
      </c>
    </row>
    <row r="106" spans="1:12" ht="141" customHeight="1">
      <c r="A106" s="10" t="s">
        <v>157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8" spans="1:12" ht="18.75">
      <c r="A108" s="9" t="s">
        <v>158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6" customHeight="1">
      <c r="A109" s="10" t="s">
        <v>159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4.25">
      <c r="A110" s="11" t="s">
        <v>2</v>
      </c>
      <c r="B110" s="12" t="s">
        <v>3</v>
      </c>
      <c r="C110" s="12" t="s">
        <v>4</v>
      </c>
      <c r="D110" s="13" t="s">
        <v>5</v>
      </c>
      <c r="E110" s="14" t="s">
        <v>6</v>
      </c>
      <c r="F110" s="14"/>
      <c r="G110" s="15" t="s">
        <v>7</v>
      </c>
      <c r="H110" s="16"/>
      <c r="I110" s="16"/>
      <c r="J110" s="41"/>
      <c r="K110" s="42" t="s">
        <v>8</v>
      </c>
      <c r="L110" s="43" t="s">
        <v>9</v>
      </c>
    </row>
    <row r="111" spans="1:12" ht="28.5">
      <c r="A111" s="11"/>
      <c r="B111" s="12"/>
      <c r="C111" s="12"/>
      <c r="D111" s="13"/>
      <c r="E111" s="17" t="s">
        <v>10</v>
      </c>
      <c r="F111" s="17" t="s">
        <v>11</v>
      </c>
      <c r="G111" s="17" t="s">
        <v>12</v>
      </c>
      <c r="H111" s="17" t="s">
        <v>13</v>
      </c>
      <c r="I111" s="17" t="s">
        <v>14</v>
      </c>
      <c r="J111" s="17" t="s">
        <v>128</v>
      </c>
      <c r="K111" s="42"/>
      <c r="L111" s="42"/>
    </row>
    <row r="112" spans="1:12" ht="15.75">
      <c r="A112" s="27">
        <v>1</v>
      </c>
      <c r="B112" s="64" t="s">
        <v>160</v>
      </c>
      <c r="C112" s="65" t="s">
        <v>161</v>
      </c>
      <c r="D112" s="52" t="s">
        <v>162</v>
      </c>
      <c r="E112" s="29">
        <v>215</v>
      </c>
      <c r="F112" s="53">
        <f aca="true" t="shared" si="17" ref="F112:F125">ROUND(E112/3*50%,2)</f>
        <v>35.83</v>
      </c>
      <c r="G112" s="53">
        <v>83.6</v>
      </c>
      <c r="H112" s="53">
        <f aca="true" t="shared" si="18" ref="H112:H121">ROUND(G112*30%,2)</f>
        <v>25.08</v>
      </c>
      <c r="I112" s="80">
        <v>83.6</v>
      </c>
      <c r="J112" s="73">
        <f aca="true" t="shared" si="19" ref="J112:J125">_xlfn.IFERROR(ROUND(I112*20%,2),"缺考")</f>
        <v>16.72</v>
      </c>
      <c r="K112" s="32">
        <f aca="true" t="shared" si="20" ref="K112:K125">IF(I112="缺考",F112,F112+J112+H112)</f>
        <v>77.63</v>
      </c>
      <c r="L112" s="74">
        <v>1</v>
      </c>
    </row>
    <row r="113" spans="1:12" ht="15.75">
      <c r="A113" s="27">
        <v>2</v>
      </c>
      <c r="B113" s="64"/>
      <c r="C113" s="66"/>
      <c r="D113" s="52" t="s">
        <v>163</v>
      </c>
      <c r="E113" s="29">
        <v>212</v>
      </c>
      <c r="F113" s="53">
        <f t="shared" si="17"/>
        <v>35.33</v>
      </c>
      <c r="G113" s="56">
        <v>75.2</v>
      </c>
      <c r="H113" s="53">
        <f t="shared" si="18"/>
        <v>22.56</v>
      </c>
      <c r="I113" s="75">
        <v>77</v>
      </c>
      <c r="J113" s="73">
        <f t="shared" si="19"/>
        <v>15.4</v>
      </c>
      <c r="K113" s="32">
        <f t="shared" si="20"/>
        <v>73.28999999999999</v>
      </c>
      <c r="L113" s="74">
        <v>4</v>
      </c>
    </row>
    <row r="114" spans="1:12" ht="15.75">
      <c r="A114" s="27">
        <v>3</v>
      </c>
      <c r="B114" s="64"/>
      <c r="C114" s="66"/>
      <c r="D114" s="52" t="s">
        <v>164</v>
      </c>
      <c r="E114" s="29">
        <v>211.5</v>
      </c>
      <c r="F114" s="53">
        <f t="shared" si="17"/>
        <v>35.25</v>
      </c>
      <c r="G114" s="58" t="s">
        <v>132</v>
      </c>
      <c r="H114" s="53" t="str">
        <f>_xlfn.IFERROR(ROUND(G114*30%,2),"缺考")</f>
        <v>缺考</v>
      </c>
      <c r="I114" s="76" t="s">
        <v>133</v>
      </c>
      <c r="J114" s="73" t="str">
        <f t="shared" si="19"/>
        <v>缺考</v>
      </c>
      <c r="K114" s="32">
        <f t="shared" si="20"/>
        <v>35.25</v>
      </c>
      <c r="L114" s="74">
        <v>5</v>
      </c>
    </row>
    <row r="115" spans="1:12" ht="15.75">
      <c r="A115" s="27">
        <v>4</v>
      </c>
      <c r="B115" s="64"/>
      <c r="C115" s="66"/>
      <c r="D115" s="52" t="s">
        <v>165</v>
      </c>
      <c r="E115" s="29">
        <v>210.5</v>
      </c>
      <c r="F115" s="53">
        <f t="shared" si="17"/>
        <v>35.08</v>
      </c>
      <c r="G115" s="56">
        <v>78.4</v>
      </c>
      <c r="H115" s="53">
        <f t="shared" si="18"/>
        <v>23.52</v>
      </c>
      <c r="I115" s="75">
        <v>83</v>
      </c>
      <c r="J115" s="73">
        <f t="shared" si="19"/>
        <v>16.6</v>
      </c>
      <c r="K115" s="32">
        <f t="shared" si="20"/>
        <v>75.2</v>
      </c>
      <c r="L115" s="74">
        <v>2</v>
      </c>
    </row>
    <row r="116" spans="1:12" ht="15.75">
      <c r="A116" s="27">
        <v>5</v>
      </c>
      <c r="B116" s="64"/>
      <c r="C116" s="67"/>
      <c r="D116" s="52" t="s">
        <v>166</v>
      </c>
      <c r="E116" s="29">
        <v>209.5</v>
      </c>
      <c r="F116" s="53">
        <f t="shared" si="17"/>
        <v>34.92</v>
      </c>
      <c r="G116" s="56">
        <v>81.8</v>
      </c>
      <c r="H116" s="53">
        <f t="shared" si="18"/>
        <v>24.54</v>
      </c>
      <c r="I116" s="75">
        <v>78.6</v>
      </c>
      <c r="J116" s="73">
        <f t="shared" si="19"/>
        <v>15.72</v>
      </c>
      <c r="K116" s="32">
        <f t="shared" si="20"/>
        <v>75.18</v>
      </c>
      <c r="L116" s="74">
        <v>3</v>
      </c>
    </row>
    <row r="117" spans="1:12" ht="15.75">
      <c r="A117" s="27">
        <v>6</v>
      </c>
      <c r="B117" s="64" t="s">
        <v>167</v>
      </c>
      <c r="C117" s="65" t="s">
        <v>168</v>
      </c>
      <c r="D117" s="52" t="s">
        <v>169</v>
      </c>
      <c r="E117" s="29">
        <v>196</v>
      </c>
      <c r="F117" s="53">
        <f t="shared" si="17"/>
        <v>32.67</v>
      </c>
      <c r="G117" s="56">
        <v>81.4</v>
      </c>
      <c r="H117" s="53">
        <f t="shared" si="18"/>
        <v>24.42</v>
      </c>
      <c r="I117" s="75">
        <v>83.4</v>
      </c>
      <c r="J117" s="73">
        <f t="shared" si="19"/>
        <v>16.68</v>
      </c>
      <c r="K117" s="32">
        <f t="shared" si="20"/>
        <v>73.77000000000001</v>
      </c>
      <c r="L117" s="42">
        <v>1</v>
      </c>
    </row>
    <row r="118" spans="1:12" ht="15.75">
      <c r="A118" s="27">
        <v>7</v>
      </c>
      <c r="B118" s="64"/>
      <c r="C118" s="66"/>
      <c r="D118" s="52" t="s">
        <v>170</v>
      </c>
      <c r="E118" s="29">
        <v>193.5</v>
      </c>
      <c r="F118" s="53">
        <f t="shared" si="17"/>
        <v>32.25</v>
      </c>
      <c r="G118" s="56">
        <v>81</v>
      </c>
      <c r="H118" s="53">
        <f t="shared" si="18"/>
        <v>24.3</v>
      </c>
      <c r="I118" s="75">
        <v>82</v>
      </c>
      <c r="J118" s="73">
        <f t="shared" si="19"/>
        <v>16.4</v>
      </c>
      <c r="K118" s="32">
        <f t="shared" si="20"/>
        <v>72.95</v>
      </c>
      <c r="L118" s="42">
        <v>2</v>
      </c>
    </row>
    <row r="119" spans="1:12" ht="15.75">
      <c r="A119" s="27">
        <v>8</v>
      </c>
      <c r="B119" s="64"/>
      <c r="C119" s="67"/>
      <c r="D119" s="61" t="s">
        <v>171</v>
      </c>
      <c r="E119" s="29">
        <v>192</v>
      </c>
      <c r="F119" s="53">
        <f t="shared" si="17"/>
        <v>32</v>
      </c>
      <c r="G119" s="56">
        <v>78.6</v>
      </c>
      <c r="H119" s="53">
        <f t="shared" si="18"/>
        <v>23.58</v>
      </c>
      <c r="I119" s="75">
        <v>84</v>
      </c>
      <c r="J119" s="73">
        <f t="shared" si="19"/>
        <v>16.8</v>
      </c>
      <c r="K119" s="32">
        <f t="shared" si="20"/>
        <v>72.38</v>
      </c>
      <c r="L119" s="42">
        <v>3</v>
      </c>
    </row>
    <row r="120" spans="1:12" ht="15.75">
      <c r="A120" s="27">
        <v>9</v>
      </c>
      <c r="B120" s="68" t="s">
        <v>172</v>
      </c>
      <c r="C120" s="65" t="s">
        <v>173</v>
      </c>
      <c r="D120" s="52" t="s">
        <v>174</v>
      </c>
      <c r="E120" s="29">
        <v>190</v>
      </c>
      <c r="F120" s="53">
        <f t="shared" si="17"/>
        <v>31.67</v>
      </c>
      <c r="G120" s="56">
        <v>87</v>
      </c>
      <c r="H120" s="53">
        <f t="shared" si="18"/>
        <v>26.1</v>
      </c>
      <c r="I120" s="75">
        <v>84.8</v>
      </c>
      <c r="J120" s="73">
        <f t="shared" si="19"/>
        <v>16.96</v>
      </c>
      <c r="K120" s="32">
        <f t="shared" si="20"/>
        <v>74.73</v>
      </c>
      <c r="L120" s="42">
        <v>1</v>
      </c>
    </row>
    <row r="121" spans="1:12" ht="15.75">
      <c r="A121" s="27">
        <v>10</v>
      </c>
      <c r="B121" s="69"/>
      <c r="C121" s="66"/>
      <c r="D121" s="52" t="s">
        <v>175</v>
      </c>
      <c r="E121" s="29">
        <v>186</v>
      </c>
      <c r="F121" s="53">
        <f t="shared" si="17"/>
        <v>31</v>
      </c>
      <c r="G121" s="56">
        <v>79.2</v>
      </c>
      <c r="H121" s="53">
        <f t="shared" si="18"/>
        <v>23.76</v>
      </c>
      <c r="I121" s="75">
        <v>78.8</v>
      </c>
      <c r="J121" s="73">
        <f t="shared" si="19"/>
        <v>15.76</v>
      </c>
      <c r="K121" s="32">
        <f t="shared" si="20"/>
        <v>70.52</v>
      </c>
      <c r="L121" s="42">
        <v>2</v>
      </c>
    </row>
    <row r="122" spans="1:12" ht="15.75">
      <c r="A122" s="27">
        <v>11</v>
      </c>
      <c r="B122" s="70"/>
      <c r="C122" s="67"/>
      <c r="D122" s="52" t="s">
        <v>176</v>
      </c>
      <c r="E122" s="29">
        <v>178</v>
      </c>
      <c r="F122" s="53">
        <f t="shared" si="17"/>
        <v>29.67</v>
      </c>
      <c r="G122" s="58" t="s">
        <v>132</v>
      </c>
      <c r="H122" s="53" t="str">
        <f>_xlfn.IFERROR(ROUND(G122*30%,2),"缺考")</f>
        <v>缺考</v>
      </c>
      <c r="I122" s="76" t="s">
        <v>133</v>
      </c>
      <c r="J122" s="73" t="str">
        <f t="shared" si="19"/>
        <v>缺考</v>
      </c>
      <c r="K122" s="32">
        <f t="shared" si="20"/>
        <v>29.67</v>
      </c>
      <c r="L122" s="42">
        <v>3</v>
      </c>
    </row>
    <row r="123" spans="1:12" ht="15.75">
      <c r="A123" s="27">
        <v>12</v>
      </c>
      <c r="B123" s="68" t="s">
        <v>177</v>
      </c>
      <c r="C123" s="65" t="s">
        <v>178</v>
      </c>
      <c r="D123" s="52" t="s">
        <v>179</v>
      </c>
      <c r="E123" s="29">
        <v>206.5</v>
      </c>
      <c r="F123" s="53">
        <f t="shared" si="17"/>
        <v>34.42</v>
      </c>
      <c r="G123" s="58">
        <v>78.4</v>
      </c>
      <c r="H123" s="53">
        <f aca="true" t="shared" si="21" ref="H123:H125">ROUND(G123*30%,2)</f>
        <v>23.52</v>
      </c>
      <c r="I123" s="76">
        <v>82.4</v>
      </c>
      <c r="J123" s="73">
        <f t="shared" si="19"/>
        <v>16.48</v>
      </c>
      <c r="K123" s="32">
        <f t="shared" si="20"/>
        <v>74.42</v>
      </c>
      <c r="L123" s="42">
        <v>2</v>
      </c>
    </row>
    <row r="124" spans="1:12" ht="15.75">
      <c r="A124" s="27">
        <v>13</v>
      </c>
      <c r="B124" s="69"/>
      <c r="C124" s="66"/>
      <c r="D124" s="52" t="s">
        <v>180</v>
      </c>
      <c r="E124" s="29">
        <v>203</v>
      </c>
      <c r="F124" s="53">
        <f t="shared" si="17"/>
        <v>33.83</v>
      </c>
      <c r="G124" s="58">
        <v>85</v>
      </c>
      <c r="H124" s="53">
        <f t="shared" si="21"/>
        <v>25.5</v>
      </c>
      <c r="I124" s="76">
        <v>86</v>
      </c>
      <c r="J124" s="73">
        <f t="shared" si="19"/>
        <v>17.2</v>
      </c>
      <c r="K124" s="32">
        <f t="shared" si="20"/>
        <v>76.53</v>
      </c>
      <c r="L124" s="42">
        <v>1</v>
      </c>
    </row>
    <row r="125" spans="1:12" ht="15.75">
      <c r="A125" s="27">
        <v>14</v>
      </c>
      <c r="B125" s="70"/>
      <c r="C125" s="67"/>
      <c r="D125" s="52" t="s">
        <v>181</v>
      </c>
      <c r="E125" s="29">
        <v>195.5</v>
      </c>
      <c r="F125" s="53">
        <f t="shared" si="17"/>
        <v>32.58</v>
      </c>
      <c r="G125" s="58">
        <v>82</v>
      </c>
      <c r="H125" s="53">
        <f t="shared" si="21"/>
        <v>24.6</v>
      </c>
      <c r="I125" s="76">
        <v>81.8</v>
      </c>
      <c r="J125" s="73">
        <f t="shared" si="19"/>
        <v>16.36</v>
      </c>
      <c r="K125" s="32">
        <f t="shared" si="20"/>
        <v>73.53999999999999</v>
      </c>
      <c r="L125" s="42">
        <v>3</v>
      </c>
    </row>
    <row r="126" spans="1:12" ht="129" customHeight="1">
      <c r="A126" s="10" t="s">
        <v>157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</sheetData>
  <sheetProtection/>
  <mergeCells count="110">
    <mergeCell ref="A1:L1"/>
    <mergeCell ref="A2:L2"/>
    <mergeCell ref="E3:F3"/>
    <mergeCell ref="G3:J3"/>
    <mergeCell ref="A27:L27"/>
    <mergeCell ref="B28:L28"/>
    <mergeCell ref="A29:J29"/>
    <mergeCell ref="A30:J30"/>
    <mergeCell ref="E31:F31"/>
    <mergeCell ref="G31:H31"/>
    <mergeCell ref="A61:J61"/>
    <mergeCell ref="A63:J63"/>
    <mergeCell ref="A64:J64"/>
    <mergeCell ref="E65:F65"/>
    <mergeCell ref="G65:H65"/>
    <mergeCell ref="A80:J80"/>
    <mergeCell ref="A82:L82"/>
    <mergeCell ref="A83:L83"/>
    <mergeCell ref="E84:F84"/>
    <mergeCell ref="G84:J84"/>
    <mergeCell ref="A106:L106"/>
    <mergeCell ref="A108:L108"/>
    <mergeCell ref="A109:L109"/>
    <mergeCell ref="E110:F110"/>
    <mergeCell ref="G110:J110"/>
    <mergeCell ref="A126:L126"/>
    <mergeCell ref="A3:A4"/>
    <mergeCell ref="A31:A32"/>
    <mergeCell ref="A65:A66"/>
    <mergeCell ref="A84:A85"/>
    <mergeCell ref="A110:A111"/>
    <mergeCell ref="B3:B4"/>
    <mergeCell ref="B5:B8"/>
    <mergeCell ref="B9:B14"/>
    <mergeCell ref="B15:B17"/>
    <mergeCell ref="B18:B20"/>
    <mergeCell ref="B21:B26"/>
    <mergeCell ref="B31:B32"/>
    <mergeCell ref="B33:B35"/>
    <mergeCell ref="B36:B38"/>
    <mergeCell ref="B39:B42"/>
    <mergeCell ref="B43:B45"/>
    <mergeCell ref="B46:B48"/>
    <mergeCell ref="B49:B54"/>
    <mergeCell ref="B55:B57"/>
    <mergeCell ref="B58:B60"/>
    <mergeCell ref="B65:B66"/>
    <mergeCell ref="B67:B69"/>
    <mergeCell ref="B71:B72"/>
    <mergeCell ref="B74:B76"/>
    <mergeCell ref="B77:B79"/>
    <mergeCell ref="B84:B85"/>
    <mergeCell ref="B86:B96"/>
    <mergeCell ref="B97:B99"/>
    <mergeCell ref="B100:B102"/>
    <mergeCell ref="B103:B105"/>
    <mergeCell ref="B110:B111"/>
    <mergeCell ref="B112:B116"/>
    <mergeCell ref="B117:B119"/>
    <mergeCell ref="B120:B122"/>
    <mergeCell ref="B123:B125"/>
    <mergeCell ref="C3:C4"/>
    <mergeCell ref="C5:C8"/>
    <mergeCell ref="C9:C11"/>
    <mergeCell ref="C12:C14"/>
    <mergeCell ref="C15:C17"/>
    <mergeCell ref="C18:C20"/>
    <mergeCell ref="C21:C23"/>
    <mergeCell ref="C24:C26"/>
    <mergeCell ref="C31:C32"/>
    <mergeCell ref="C33:C35"/>
    <mergeCell ref="C36:C38"/>
    <mergeCell ref="C39:C42"/>
    <mergeCell ref="C43:C45"/>
    <mergeCell ref="C46:C48"/>
    <mergeCell ref="C49:C51"/>
    <mergeCell ref="C52:C54"/>
    <mergeCell ref="C55:C57"/>
    <mergeCell ref="C58:C60"/>
    <mergeCell ref="C65:C66"/>
    <mergeCell ref="C67:C69"/>
    <mergeCell ref="C71:C72"/>
    <mergeCell ref="C74:C76"/>
    <mergeCell ref="C77:C79"/>
    <mergeCell ref="C84:C85"/>
    <mergeCell ref="C86:C90"/>
    <mergeCell ref="C91:C96"/>
    <mergeCell ref="C97:C99"/>
    <mergeCell ref="C100:C102"/>
    <mergeCell ref="C103:C105"/>
    <mergeCell ref="C110:C111"/>
    <mergeCell ref="C112:C116"/>
    <mergeCell ref="C117:C119"/>
    <mergeCell ref="C120:C122"/>
    <mergeCell ref="C123:C125"/>
    <mergeCell ref="D3:D4"/>
    <mergeCell ref="D31:D32"/>
    <mergeCell ref="D65:D66"/>
    <mergeCell ref="D84:D85"/>
    <mergeCell ref="D110:D111"/>
    <mergeCell ref="I31:I32"/>
    <mergeCell ref="I65:I66"/>
    <mergeCell ref="J31:J32"/>
    <mergeCell ref="J65:J66"/>
    <mergeCell ref="K3:K4"/>
    <mergeCell ref="K84:K85"/>
    <mergeCell ref="K110:K111"/>
    <mergeCell ref="L3:L4"/>
    <mergeCell ref="L84:L85"/>
    <mergeCell ref="L110:L111"/>
  </mergeCells>
  <printOptions horizontalCentered="1"/>
  <pageMargins left="0.11805555555555555" right="0.03888888888888889" top="0.19652777777777777" bottom="0.11805555555555555" header="0.15694444444444444" footer="0.03888888888888889"/>
  <pageSetup horizontalDpi="600" verticalDpi="600" orientation="landscape" paperSize="9" scale="84"/>
  <headerFooter>
    <oddFooter>&amp;R- &amp;P -</oddFooter>
    <evenFooter>&amp;L- &amp;P -</evenFooter>
  </headerFooter>
  <rowBreaks count="3" manualBreakCount="3">
    <brk id="61" max="11" man="1"/>
    <brk id="81" max="11" man="1"/>
    <brk id="10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瓜几</cp:lastModifiedBy>
  <cp:lastPrinted>2020-12-07T11:00:18Z</cp:lastPrinted>
  <dcterms:created xsi:type="dcterms:W3CDTF">2015-12-21T02:17:33Z</dcterms:created>
  <dcterms:modified xsi:type="dcterms:W3CDTF">2023-07-03T07:09:21Z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89D963AC86864F0C89FE1250FA09760A</vt:lpwstr>
  </property>
</Properties>
</file>