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Sheet1!$A$1:$G$385</definedName>
  </definedNames>
  <calcPr calcId="144525"/>
</workbook>
</file>

<file path=xl/sharedStrings.xml><?xml version="1.0" encoding="utf-8"?>
<sst xmlns="http://schemas.openxmlformats.org/spreadsheetml/2006/main" count="417" uniqueCount="10">
  <si>
    <t>2021年度蒙城县县级公立医院公开招聘工作人员资格复审合格
拟进入面试人员名单</t>
  </si>
  <si>
    <t>序号</t>
  </si>
  <si>
    <t>岗位代码</t>
  </si>
  <si>
    <t>岗位名称</t>
  </si>
  <si>
    <t>姓名</t>
  </si>
  <si>
    <t>性别</t>
  </si>
  <si>
    <t>准考证号码</t>
  </si>
  <si>
    <t>备注</t>
  </si>
  <si>
    <t>工作人员</t>
  </si>
  <si>
    <t>递补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</si>
</sst>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rgb="FF3D3D3D"/>
      <name val="黑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name val="方正小标宋简体"/>
      <charset val="134"/>
    </font>
    <font>
      <sz val="16"/>
      <color rgb="FF333333"/>
      <name val="仿宋_GB2312"/>
      <charset val="134"/>
    </font>
    <font>
      <b/>
      <sz val="1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6" borderId="3" applyNumberFormat="0" applyAlignment="0" applyProtection="0">
      <alignment vertical="center"/>
    </xf>
    <xf numFmtId="0" fontId="20" fillId="6" borderId="5" applyNumberFormat="0" applyAlignment="0" applyProtection="0">
      <alignment vertical="center"/>
    </xf>
    <xf numFmtId="0" fontId="24" fillId="21" borderId="6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85"/>
  <sheetViews>
    <sheetView tabSelected="1" workbookViewId="0">
      <selection activeCell="F6" sqref="F6"/>
    </sheetView>
  </sheetViews>
  <sheetFormatPr defaultColWidth="9" defaultRowHeight="13.5"/>
  <cols>
    <col min="1" max="1" width="9.90833333333333" style="5" customWidth="1"/>
    <col min="2" max="2" width="11.9083333333333" style="5" customWidth="1"/>
    <col min="3" max="3" width="15" style="5" customWidth="1"/>
    <col min="4" max="4" width="12.8666666666667" style="5" customWidth="1"/>
    <col min="5" max="5" width="10.6416666666667" style="5" customWidth="1"/>
    <col min="6" max="6" width="17.25" style="5" customWidth="1"/>
    <col min="7" max="7" width="11.3666666666667" style="5" customWidth="1"/>
    <col min="8" max="16384" width="9" style="5"/>
  </cols>
  <sheetData>
    <row r="1" ht="60" customHeight="1" spans="1:10">
      <c r="A1" s="6" t="s">
        <v>0</v>
      </c>
      <c r="B1" s="6"/>
      <c r="C1" s="6"/>
      <c r="D1" s="6"/>
      <c r="E1" s="6"/>
      <c r="F1" s="6"/>
      <c r="G1" s="6"/>
      <c r="H1" s="7"/>
      <c r="I1" s="7"/>
      <c r="J1" s="7"/>
    </row>
    <row r="2" s="3" customFormat="1" ht="36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ht="19" customHeight="1" spans="1:7">
      <c r="A3" s="9">
        <v>1</v>
      </c>
      <c r="B3" s="9" t="str">
        <f t="shared" ref="B3:B20" si="0">"210101"</f>
        <v>210101</v>
      </c>
      <c r="C3" s="9" t="s">
        <v>8</v>
      </c>
      <c r="D3" s="9" t="str">
        <f>"吴春光"</f>
        <v>吴春光</v>
      </c>
      <c r="E3" s="9" t="str">
        <f>"男"</f>
        <v>男</v>
      </c>
      <c r="F3" s="9" t="str">
        <f>"21010100126"</f>
        <v>21010100126</v>
      </c>
      <c r="G3" s="10"/>
    </row>
    <row r="4" ht="19" customHeight="1" spans="1:7">
      <c r="A4" s="9">
        <v>2</v>
      </c>
      <c r="B4" s="9" t="str">
        <f t="shared" si="0"/>
        <v>210101</v>
      </c>
      <c r="C4" s="9" t="s">
        <v>8</v>
      </c>
      <c r="D4" s="9" t="str">
        <f>"彭超辉"</f>
        <v>彭超辉</v>
      </c>
      <c r="E4" s="9" t="str">
        <f>"男"</f>
        <v>男</v>
      </c>
      <c r="F4" s="9" t="str">
        <f>"21010100125"</f>
        <v>21010100125</v>
      </c>
      <c r="G4" s="10"/>
    </row>
    <row r="5" ht="19" customHeight="1" spans="1:7">
      <c r="A5" s="9">
        <v>3</v>
      </c>
      <c r="B5" s="9" t="str">
        <f t="shared" si="0"/>
        <v>210101</v>
      </c>
      <c r="C5" s="9" t="s">
        <v>8</v>
      </c>
      <c r="D5" s="9" t="str">
        <f>"武斌"</f>
        <v>武斌</v>
      </c>
      <c r="E5" s="9" t="str">
        <f>"男"</f>
        <v>男</v>
      </c>
      <c r="F5" s="9" t="str">
        <f>"21010100107"</f>
        <v>21010100107</v>
      </c>
      <c r="G5" s="10"/>
    </row>
    <row r="6" ht="19" customHeight="1" spans="1:7">
      <c r="A6" s="9">
        <v>4</v>
      </c>
      <c r="B6" s="9" t="str">
        <f t="shared" si="0"/>
        <v>210101</v>
      </c>
      <c r="C6" s="9" t="s">
        <v>8</v>
      </c>
      <c r="D6" s="9" t="str">
        <f>"王语嫣"</f>
        <v>王语嫣</v>
      </c>
      <c r="E6" s="9" t="str">
        <f>"女"</f>
        <v>女</v>
      </c>
      <c r="F6" s="9" t="str">
        <f>"21010100118"</f>
        <v>21010100118</v>
      </c>
      <c r="G6" s="10"/>
    </row>
    <row r="7" ht="19" customHeight="1" spans="1:7">
      <c r="A7" s="9">
        <v>5</v>
      </c>
      <c r="B7" s="9" t="str">
        <f t="shared" si="0"/>
        <v>210101</v>
      </c>
      <c r="C7" s="9" t="s">
        <v>8</v>
      </c>
      <c r="D7" s="9" t="str">
        <f>"吕文政"</f>
        <v>吕文政</v>
      </c>
      <c r="E7" s="9" t="str">
        <f>"男"</f>
        <v>男</v>
      </c>
      <c r="F7" s="9" t="str">
        <f>"21010100119"</f>
        <v>21010100119</v>
      </c>
      <c r="G7" s="10"/>
    </row>
    <row r="8" ht="19" customHeight="1" spans="1:7">
      <c r="A8" s="9">
        <v>6</v>
      </c>
      <c r="B8" s="9" t="str">
        <f t="shared" si="0"/>
        <v>210101</v>
      </c>
      <c r="C8" s="9" t="s">
        <v>8</v>
      </c>
      <c r="D8" s="9" t="str">
        <f>"刘长云"</f>
        <v>刘长云</v>
      </c>
      <c r="E8" s="9" t="str">
        <f>"女"</f>
        <v>女</v>
      </c>
      <c r="F8" s="9" t="str">
        <f>"21010100111"</f>
        <v>21010100111</v>
      </c>
      <c r="G8" s="10"/>
    </row>
    <row r="9" ht="19" customHeight="1" spans="1:7">
      <c r="A9" s="9">
        <v>7</v>
      </c>
      <c r="B9" s="9" t="str">
        <f t="shared" si="0"/>
        <v>210101</v>
      </c>
      <c r="C9" s="9" t="s">
        <v>8</v>
      </c>
      <c r="D9" s="9" t="str">
        <f>"张琳枫"</f>
        <v>张琳枫</v>
      </c>
      <c r="E9" s="9" t="str">
        <f>"女"</f>
        <v>女</v>
      </c>
      <c r="F9" s="9" t="str">
        <f>"21010100108"</f>
        <v>21010100108</v>
      </c>
      <c r="G9" s="10"/>
    </row>
    <row r="10" ht="19" customHeight="1" spans="1:7">
      <c r="A10" s="9">
        <v>8</v>
      </c>
      <c r="B10" s="9" t="str">
        <f t="shared" si="0"/>
        <v>210101</v>
      </c>
      <c r="C10" s="9" t="s">
        <v>8</v>
      </c>
      <c r="D10" s="9" t="str">
        <f>"吴继承"</f>
        <v>吴继承</v>
      </c>
      <c r="E10" s="9" t="str">
        <f>"男"</f>
        <v>男</v>
      </c>
      <c r="F10" s="9" t="str">
        <f>"21010100112"</f>
        <v>21010100112</v>
      </c>
      <c r="G10" s="10"/>
    </row>
    <row r="11" ht="19" customHeight="1" spans="1:7">
      <c r="A11" s="9">
        <v>9</v>
      </c>
      <c r="B11" s="9" t="str">
        <f t="shared" si="0"/>
        <v>210101</v>
      </c>
      <c r="C11" s="9" t="s">
        <v>8</v>
      </c>
      <c r="D11" s="9" t="str">
        <f>"邵海文"</f>
        <v>邵海文</v>
      </c>
      <c r="E11" s="9" t="str">
        <f>"男"</f>
        <v>男</v>
      </c>
      <c r="F11" s="9" t="str">
        <f>"21010100115"</f>
        <v>21010100115</v>
      </c>
      <c r="G11" s="10"/>
    </row>
    <row r="12" ht="19" customHeight="1" spans="1:7">
      <c r="A12" s="9">
        <v>10</v>
      </c>
      <c r="B12" s="9" t="str">
        <f t="shared" si="0"/>
        <v>210101</v>
      </c>
      <c r="C12" s="9" t="s">
        <v>8</v>
      </c>
      <c r="D12" s="9" t="str">
        <f>"张曼玉"</f>
        <v>张曼玉</v>
      </c>
      <c r="E12" s="9" t="str">
        <f>"男"</f>
        <v>男</v>
      </c>
      <c r="F12" s="9" t="str">
        <f>"21010100106"</f>
        <v>21010100106</v>
      </c>
      <c r="G12" s="10"/>
    </row>
    <row r="13" ht="19" customHeight="1" spans="1:7">
      <c r="A13" s="9">
        <v>11</v>
      </c>
      <c r="B13" s="9" t="str">
        <f t="shared" si="0"/>
        <v>210101</v>
      </c>
      <c r="C13" s="9" t="s">
        <v>8</v>
      </c>
      <c r="D13" s="9" t="str">
        <f>"李明亮"</f>
        <v>李明亮</v>
      </c>
      <c r="E13" s="9" t="str">
        <f>"男"</f>
        <v>男</v>
      </c>
      <c r="F13" s="9" t="str">
        <f>"21010100101"</f>
        <v>21010100101</v>
      </c>
      <c r="G13" s="10"/>
    </row>
    <row r="14" ht="19" customHeight="1" spans="1:7">
      <c r="A14" s="9">
        <v>12</v>
      </c>
      <c r="B14" s="9" t="str">
        <f t="shared" si="0"/>
        <v>210101</v>
      </c>
      <c r="C14" s="9" t="s">
        <v>8</v>
      </c>
      <c r="D14" s="9" t="str">
        <f>"邹晴晴"</f>
        <v>邹晴晴</v>
      </c>
      <c r="E14" s="9" t="str">
        <f>"男"</f>
        <v>男</v>
      </c>
      <c r="F14" s="9" t="str">
        <f>"21010100109"</f>
        <v>21010100109</v>
      </c>
      <c r="G14" s="10"/>
    </row>
    <row r="15" ht="19" customHeight="1" spans="1:7">
      <c r="A15" s="9">
        <v>13</v>
      </c>
      <c r="B15" s="9" t="str">
        <f t="shared" si="0"/>
        <v>210101</v>
      </c>
      <c r="C15" s="9" t="s">
        <v>8</v>
      </c>
      <c r="D15" s="9" t="str">
        <f>"李宁宁"</f>
        <v>李宁宁</v>
      </c>
      <c r="E15" s="9" t="str">
        <f>"女"</f>
        <v>女</v>
      </c>
      <c r="F15" s="9" t="str">
        <f>"21010100110"</f>
        <v>21010100110</v>
      </c>
      <c r="G15" s="10"/>
    </row>
    <row r="16" ht="19" customHeight="1" spans="1:7">
      <c r="A16" s="9">
        <v>14</v>
      </c>
      <c r="B16" s="9" t="str">
        <f t="shared" si="0"/>
        <v>210101</v>
      </c>
      <c r="C16" s="9" t="s">
        <v>8</v>
      </c>
      <c r="D16" s="9" t="str">
        <f>"蔡森"</f>
        <v>蔡森</v>
      </c>
      <c r="E16" s="9" t="str">
        <f>"男"</f>
        <v>男</v>
      </c>
      <c r="F16" s="9" t="str">
        <f>"21010100124"</f>
        <v>21010100124</v>
      </c>
      <c r="G16" s="10"/>
    </row>
    <row r="17" ht="19" customHeight="1" spans="1:7">
      <c r="A17" s="9">
        <v>15</v>
      </c>
      <c r="B17" s="9" t="str">
        <f t="shared" si="0"/>
        <v>210101</v>
      </c>
      <c r="C17" s="9" t="s">
        <v>8</v>
      </c>
      <c r="D17" s="9" t="str">
        <f>"杨洁"</f>
        <v>杨洁</v>
      </c>
      <c r="E17" s="9" t="str">
        <f>"女"</f>
        <v>女</v>
      </c>
      <c r="F17" s="9" t="str">
        <f>"21010100123"</f>
        <v>21010100123</v>
      </c>
      <c r="G17" s="10"/>
    </row>
    <row r="18" ht="19" customHeight="1" spans="1:7">
      <c r="A18" s="9">
        <v>16</v>
      </c>
      <c r="B18" s="9" t="str">
        <f t="shared" si="0"/>
        <v>210101</v>
      </c>
      <c r="C18" s="9" t="s">
        <v>8</v>
      </c>
      <c r="D18" s="9" t="str">
        <f>"窦涛"</f>
        <v>窦涛</v>
      </c>
      <c r="E18" s="9" t="str">
        <f>"男"</f>
        <v>男</v>
      </c>
      <c r="F18" s="9" t="str">
        <f>"21010100201"</f>
        <v>21010100201</v>
      </c>
      <c r="G18" s="10"/>
    </row>
    <row r="19" ht="19" customHeight="1" spans="1:7">
      <c r="A19" s="9">
        <v>17</v>
      </c>
      <c r="B19" s="9" t="str">
        <f t="shared" si="0"/>
        <v>210101</v>
      </c>
      <c r="C19" s="9" t="s">
        <v>8</v>
      </c>
      <c r="D19" s="9" t="str">
        <f>"潘迪生"</f>
        <v>潘迪生</v>
      </c>
      <c r="E19" s="9" t="str">
        <f>"男"</f>
        <v>男</v>
      </c>
      <c r="F19" s="9" t="str">
        <f>"21010100103"</f>
        <v>21010100103</v>
      </c>
      <c r="G19" s="10"/>
    </row>
    <row r="20" ht="19" customHeight="1" spans="1:7">
      <c r="A20" s="9">
        <v>18</v>
      </c>
      <c r="B20" s="9" t="str">
        <f t="shared" si="0"/>
        <v>210101</v>
      </c>
      <c r="C20" s="9" t="s">
        <v>8</v>
      </c>
      <c r="D20" s="9" t="str">
        <f>"李婵娟"</f>
        <v>李婵娟</v>
      </c>
      <c r="E20" s="9" t="str">
        <f>"女"</f>
        <v>女</v>
      </c>
      <c r="F20" s="9" t="str">
        <f>"21010100122"</f>
        <v>21010100122</v>
      </c>
      <c r="G20" s="10"/>
    </row>
    <row r="21" ht="19" customHeight="1" spans="1:7">
      <c r="A21" s="9">
        <v>19</v>
      </c>
      <c r="B21" s="9" t="str">
        <f t="shared" ref="B21:B26" si="1">"210102"</f>
        <v>210102</v>
      </c>
      <c r="C21" s="9" t="s">
        <v>8</v>
      </c>
      <c r="D21" s="9" t="str">
        <f>"李凯"</f>
        <v>李凯</v>
      </c>
      <c r="E21" s="9" t="str">
        <f t="shared" ref="E21:E24" si="2">"女"</f>
        <v>女</v>
      </c>
      <c r="F21" s="9" t="str">
        <f>"21010200209"</f>
        <v>21010200209</v>
      </c>
      <c r="G21" s="10"/>
    </row>
    <row r="22" ht="19" customHeight="1" spans="1:7">
      <c r="A22" s="9">
        <v>20</v>
      </c>
      <c r="B22" s="9" t="str">
        <f t="shared" si="1"/>
        <v>210102</v>
      </c>
      <c r="C22" s="9" t="s">
        <v>8</v>
      </c>
      <c r="D22" s="9" t="str">
        <f>"王运运"</f>
        <v>王运运</v>
      </c>
      <c r="E22" s="9" t="str">
        <f>"男"</f>
        <v>男</v>
      </c>
      <c r="F22" s="9" t="str">
        <f>"21010200210"</f>
        <v>21010200210</v>
      </c>
      <c r="G22" s="10"/>
    </row>
    <row r="23" ht="19" customHeight="1" spans="1:7">
      <c r="A23" s="9">
        <v>21</v>
      </c>
      <c r="B23" s="9" t="str">
        <f t="shared" si="1"/>
        <v>210102</v>
      </c>
      <c r="C23" s="9" t="s">
        <v>8</v>
      </c>
      <c r="D23" s="9" t="str">
        <f>"董琦琦"</f>
        <v>董琦琦</v>
      </c>
      <c r="E23" s="9" t="str">
        <f t="shared" si="2"/>
        <v>女</v>
      </c>
      <c r="F23" s="9" t="str">
        <f>"21010200211"</f>
        <v>21010200211</v>
      </c>
      <c r="G23" s="10"/>
    </row>
    <row r="24" ht="19" customHeight="1" spans="1:7">
      <c r="A24" s="9">
        <v>22</v>
      </c>
      <c r="B24" s="9" t="str">
        <f t="shared" si="1"/>
        <v>210102</v>
      </c>
      <c r="C24" s="9" t="s">
        <v>8</v>
      </c>
      <c r="D24" s="9" t="str">
        <f>"杨旸"</f>
        <v>杨旸</v>
      </c>
      <c r="E24" s="9" t="str">
        <f t="shared" si="2"/>
        <v>女</v>
      </c>
      <c r="F24" s="9" t="str">
        <f>"21010200214"</f>
        <v>21010200214</v>
      </c>
      <c r="G24" s="10"/>
    </row>
    <row r="25" ht="19" customHeight="1" spans="1:7">
      <c r="A25" s="9">
        <v>23</v>
      </c>
      <c r="B25" s="9" t="str">
        <f t="shared" si="1"/>
        <v>210102</v>
      </c>
      <c r="C25" s="9" t="s">
        <v>8</v>
      </c>
      <c r="D25" s="9" t="str">
        <f>"韩伟"</f>
        <v>韩伟</v>
      </c>
      <c r="E25" s="9" t="str">
        <f>"男"</f>
        <v>男</v>
      </c>
      <c r="F25" s="9" t="str">
        <f>"21010200212"</f>
        <v>21010200212</v>
      </c>
      <c r="G25" s="10"/>
    </row>
    <row r="26" ht="19" customHeight="1" spans="1:7">
      <c r="A26" s="9">
        <v>24</v>
      </c>
      <c r="B26" s="9" t="str">
        <f t="shared" si="1"/>
        <v>210102</v>
      </c>
      <c r="C26" s="9" t="s">
        <v>8</v>
      </c>
      <c r="D26" s="9" t="str">
        <f>"张伟亚"</f>
        <v>张伟亚</v>
      </c>
      <c r="E26" s="9" t="str">
        <f>"男"</f>
        <v>男</v>
      </c>
      <c r="F26" s="9" t="str">
        <f>"21010200208"</f>
        <v>21010200208</v>
      </c>
      <c r="G26" s="10"/>
    </row>
    <row r="27" ht="19" customHeight="1" spans="1:7">
      <c r="A27" s="9">
        <v>25</v>
      </c>
      <c r="B27" s="9" t="str">
        <f t="shared" ref="B27:B33" si="3">"210103"</f>
        <v>210103</v>
      </c>
      <c r="C27" s="9" t="s">
        <v>8</v>
      </c>
      <c r="D27" s="9" t="str">
        <f>"张天宇"</f>
        <v>张天宇</v>
      </c>
      <c r="E27" s="9" t="str">
        <f>"男"</f>
        <v>男</v>
      </c>
      <c r="F27" s="9" t="str">
        <f>"21010300217"</f>
        <v>21010300217</v>
      </c>
      <c r="G27" s="10"/>
    </row>
    <row r="28" ht="19" customHeight="1" spans="1:7">
      <c r="A28" s="9">
        <v>26</v>
      </c>
      <c r="B28" s="9" t="str">
        <f t="shared" si="3"/>
        <v>210103</v>
      </c>
      <c r="C28" s="9" t="s">
        <v>8</v>
      </c>
      <c r="D28" s="9" t="str">
        <f>"朱皖强"</f>
        <v>朱皖强</v>
      </c>
      <c r="E28" s="9" t="str">
        <f>"男"</f>
        <v>男</v>
      </c>
      <c r="F28" s="9" t="str">
        <f>"21010300216"</f>
        <v>21010300216</v>
      </c>
      <c r="G28" s="10"/>
    </row>
    <row r="29" ht="19" customHeight="1" spans="1:7">
      <c r="A29" s="9">
        <v>27</v>
      </c>
      <c r="B29" s="9" t="str">
        <f t="shared" si="3"/>
        <v>210103</v>
      </c>
      <c r="C29" s="9" t="s">
        <v>8</v>
      </c>
      <c r="D29" s="9" t="str">
        <f>"娄宇翔"</f>
        <v>娄宇翔</v>
      </c>
      <c r="E29" s="9" t="str">
        <f>"男"</f>
        <v>男</v>
      </c>
      <c r="F29" s="9" t="str">
        <f>"21010300222"</f>
        <v>21010300222</v>
      </c>
      <c r="G29" s="10"/>
    </row>
    <row r="30" ht="19" customHeight="1" spans="1:7">
      <c r="A30" s="9">
        <v>28</v>
      </c>
      <c r="B30" s="9" t="str">
        <f t="shared" si="3"/>
        <v>210103</v>
      </c>
      <c r="C30" s="9" t="s">
        <v>8</v>
      </c>
      <c r="D30" s="9" t="str">
        <f>"尹紫薇"</f>
        <v>尹紫薇</v>
      </c>
      <c r="E30" s="9" t="str">
        <f t="shared" ref="E30:E32" si="4">"女"</f>
        <v>女</v>
      </c>
      <c r="F30" s="9" t="str">
        <f>"21010300308"</f>
        <v>21010300308</v>
      </c>
      <c r="G30" s="10"/>
    </row>
    <row r="31" ht="19" customHeight="1" spans="1:7">
      <c r="A31" s="9">
        <v>29</v>
      </c>
      <c r="B31" s="9" t="str">
        <f t="shared" si="3"/>
        <v>210103</v>
      </c>
      <c r="C31" s="9" t="s">
        <v>8</v>
      </c>
      <c r="D31" s="9" t="str">
        <f>"胡炜"</f>
        <v>胡炜</v>
      </c>
      <c r="E31" s="9" t="str">
        <f t="shared" si="4"/>
        <v>女</v>
      </c>
      <c r="F31" s="9" t="str">
        <f>"21010300311"</f>
        <v>21010300311</v>
      </c>
      <c r="G31" s="10"/>
    </row>
    <row r="32" ht="19" customHeight="1" spans="1:7">
      <c r="A32" s="9">
        <v>30</v>
      </c>
      <c r="B32" s="9" t="str">
        <f t="shared" si="3"/>
        <v>210103</v>
      </c>
      <c r="C32" s="9" t="s">
        <v>8</v>
      </c>
      <c r="D32" s="9" t="str">
        <f>"赵秋菊"</f>
        <v>赵秋菊</v>
      </c>
      <c r="E32" s="9" t="str">
        <f t="shared" si="4"/>
        <v>女</v>
      </c>
      <c r="F32" s="9" t="str">
        <f>"21010300313"</f>
        <v>21010300313</v>
      </c>
      <c r="G32" s="10"/>
    </row>
    <row r="33" ht="19" customHeight="1" spans="1:7">
      <c r="A33" s="9">
        <v>31</v>
      </c>
      <c r="B33" s="9" t="str">
        <f t="shared" si="3"/>
        <v>210103</v>
      </c>
      <c r="C33" s="9" t="s">
        <v>8</v>
      </c>
      <c r="D33" s="9" t="str">
        <f>"潘璇"</f>
        <v>潘璇</v>
      </c>
      <c r="E33" s="9" t="str">
        <f>"男"</f>
        <v>男</v>
      </c>
      <c r="F33" s="9" t="str">
        <f>"21010300223"</f>
        <v>21010300223</v>
      </c>
      <c r="G33" s="10"/>
    </row>
    <row r="34" ht="19" customHeight="1" spans="1:7">
      <c r="A34" s="9">
        <v>32</v>
      </c>
      <c r="B34" s="9" t="str">
        <f t="shared" ref="B34:B39" si="5">"210103"</f>
        <v>210103</v>
      </c>
      <c r="C34" s="9" t="s">
        <v>8</v>
      </c>
      <c r="D34" s="9" t="str">
        <f>"张艺璇"</f>
        <v>张艺璇</v>
      </c>
      <c r="E34" s="9" t="str">
        <f>"女"</f>
        <v>女</v>
      </c>
      <c r="F34" s="9" t="str">
        <f>"21010300303"</f>
        <v>21010300303</v>
      </c>
      <c r="G34" s="10"/>
    </row>
    <row r="35" ht="19" customHeight="1" spans="1:7">
      <c r="A35" s="9">
        <v>33</v>
      </c>
      <c r="B35" s="9" t="str">
        <f t="shared" si="5"/>
        <v>210103</v>
      </c>
      <c r="C35" s="9" t="s">
        <v>8</v>
      </c>
      <c r="D35" s="9" t="str">
        <f>"目杨杨"</f>
        <v>目杨杨</v>
      </c>
      <c r="E35" s="9" t="str">
        <f>"男"</f>
        <v>男</v>
      </c>
      <c r="F35" s="9" t="str">
        <f>"21010300230"</f>
        <v>21010300230</v>
      </c>
      <c r="G35" s="10"/>
    </row>
    <row r="36" ht="19" customHeight="1" spans="1:7">
      <c r="A36" s="9">
        <v>34</v>
      </c>
      <c r="B36" s="9" t="str">
        <f t="shared" si="5"/>
        <v>210103</v>
      </c>
      <c r="C36" s="9" t="s">
        <v>8</v>
      </c>
      <c r="D36" s="9" t="str">
        <f>"钮宇晴"</f>
        <v>钮宇晴</v>
      </c>
      <c r="E36" s="9" t="str">
        <f>"女"</f>
        <v>女</v>
      </c>
      <c r="F36" s="9" t="str">
        <f>"21010300225"</f>
        <v>21010300225</v>
      </c>
      <c r="G36" s="10"/>
    </row>
    <row r="37" ht="19" customHeight="1" spans="1:7">
      <c r="A37" s="9">
        <v>35</v>
      </c>
      <c r="B37" s="9" t="str">
        <f t="shared" si="5"/>
        <v>210103</v>
      </c>
      <c r="C37" s="9" t="s">
        <v>8</v>
      </c>
      <c r="D37" s="9" t="str">
        <f>"王启奎"</f>
        <v>王启奎</v>
      </c>
      <c r="E37" s="9" t="str">
        <f t="shared" ref="E37:E39" si="6">"男"</f>
        <v>男</v>
      </c>
      <c r="F37" s="9" t="str">
        <f>"21010300224"</f>
        <v>21010300224</v>
      </c>
      <c r="G37" s="10"/>
    </row>
    <row r="38" ht="19" customHeight="1" spans="1:7">
      <c r="A38" s="9">
        <v>36</v>
      </c>
      <c r="B38" s="9" t="str">
        <f t="shared" si="5"/>
        <v>210103</v>
      </c>
      <c r="C38" s="9" t="s">
        <v>8</v>
      </c>
      <c r="D38" s="9" t="str">
        <f>"褚凯旋"</f>
        <v>褚凯旋</v>
      </c>
      <c r="E38" s="9" t="str">
        <f t="shared" si="6"/>
        <v>男</v>
      </c>
      <c r="F38" s="9" t="str">
        <f>"21010300219"</f>
        <v>21010300219</v>
      </c>
      <c r="G38" s="10"/>
    </row>
    <row r="39" ht="19" customHeight="1" spans="1:7">
      <c r="A39" s="9">
        <v>37</v>
      </c>
      <c r="B39" s="9" t="str">
        <f t="shared" si="5"/>
        <v>210103</v>
      </c>
      <c r="C39" s="9" t="s">
        <v>8</v>
      </c>
      <c r="D39" s="9" t="str">
        <f>"王文朝"</f>
        <v>王文朝</v>
      </c>
      <c r="E39" s="9" t="str">
        <f t="shared" si="6"/>
        <v>男</v>
      </c>
      <c r="F39" s="9" t="str">
        <f>"21010300226"</f>
        <v>21010300226</v>
      </c>
      <c r="G39" s="10"/>
    </row>
    <row r="40" ht="19" customHeight="1" spans="1:7">
      <c r="A40" s="9">
        <v>38</v>
      </c>
      <c r="B40" s="9" t="str">
        <f>"210106"</f>
        <v>210106</v>
      </c>
      <c r="C40" s="9" t="s">
        <v>8</v>
      </c>
      <c r="D40" s="9" t="str">
        <f>"苑子怡"</f>
        <v>苑子怡</v>
      </c>
      <c r="E40" s="9" t="str">
        <f t="shared" ref="E40:E62" si="7">"女"</f>
        <v>女</v>
      </c>
      <c r="F40" s="9" t="str">
        <f>"21010608524"</f>
        <v>21010608524</v>
      </c>
      <c r="G40" s="10"/>
    </row>
    <row r="41" ht="19" customHeight="1" spans="1:7">
      <c r="A41" s="9">
        <v>39</v>
      </c>
      <c r="B41" s="9" t="str">
        <f>"210106"</f>
        <v>210106</v>
      </c>
      <c r="C41" s="9" t="s">
        <v>8</v>
      </c>
      <c r="D41" s="9" t="str">
        <f>"高凯"</f>
        <v>高凯</v>
      </c>
      <c r="E41" s="9" t="str">
        <f>"男"</f>
        <v>男</v>
      </c>
      <c r="F41" s="9" t="str">
        <f>"21010608525"</f>
        <v>21010608525</v>
      </c>
      <c r="G41" s="10"/>
    </row>
    <row r="42" ht="19" customHeight="1" spans="1:7">
      <c r="A42" s="9">
        <v>40</v>
      </c>
      <c r="B42" s="9" t="str">
        <f t="shared" ref="B42:B71" si="8">"210107"</f>
        <v>210107</v>
      </c>
      <c r="C42" s="9" t="s">
        <v>8</v>
      </c>
      <c r="D42" s="9" t="str">
        <f>"张晓婷"</f>
        <v>张晓婷</v>
      </c>
      <c r="E42" s="9" t="str">
        <f t="shared" si="7"/>
        <v>女</v>
      </c>
      <c r="F42" s="9" t="str">
        <f>"21010701318"</f>
        <v>21010701318</v>
      </c>
      <c r="G42" s="10"/>
    </row>
    <row r="43" ht="19" customHeight="1" spans="1:7">
      <c r="A43" s="9">
        <v>41</v>
      </c>
      <c r="B43" s="9" t="str">
        <f t="shared" si="8"/>
        <v>210107</v>
      </c>
      <c r="C43" s="9" t="s">
        <v>8</v>
      </c>
      <c r="D43" s="9" t="str">
        <f>"孙梦文"</f>
        <v>孙梦文</v>
      </c>
      <c r="E43" s="9" t="str">
        <f t="shared" si="7"/>
        <v>女</v>
      </c>
      <c r="F43" s="9" t="str">
        <f>"21010702412"</f>
        <v>21010702412</v>
      </c>
      <c r="G43" s="10"/>
    </row>
    <row r="44" ht="19" customHeight="1" spans="1:7">
      <c r="A44" s="9">
        <v>42</v>
      </c>
      <c r="B44" s="9" t="str">
        <f t="shared" si="8"/>
        <v>210107</v>
      </c>
      <c r="C44" s="9" t="s">
        <v>8</v>
      </c>
      <c r="D44" s="9" t="str">
        <f>"韩璐"</f>
        <v>韩璐</v>
      </c>
      <c r="E44" s="9" t="str">
        <f t="shared" si="7"/>
        <v>女</v>
      </c>
      <c r="F44" s="9" t="str">
        <f>"21010702303"</f>
        <v>21010702303</v>
      </c>
      <c r="G44" s="10"/>
    </row>
    <row r="45" ht="19" customHeight="1" spans="1:7">
      <c r="A45" s="9">
        <v>43</v>
      </c>
      <c r="B45" s="9" t="str">
        <f t="shared" si="8"/>
        <v>210107</v>
      </c>
      <c r="C45" s="9" t="s">
        <v>8</v>
      </c>
      <c r="D45" s="9" t="str">
        <f>"黄婉晴"</f>
        <v>黄婉晴</v>
      </c>
      <c r="E45" s="9" t="str">
        <f t="shared" si="7"/>
        <v>女</v>
      </c>
      <c r="F45" s="9" t="str">
        <f>"21010702506"</f>
        <v>21010702506</v>
      </c>
      <c r="G45" s="10"/>
    </row>
    <row r="46" ht="19" customHeight="1" spans="1:7">
      <c r="A46" s="9">
        <v>44</v>
      </c>
      <c r="B46" s="9" t="str">
        <f t="shared" si="8"/>
        <v>210107</v>
      </c>
      <c r="C46" s="9" t="s">
        <v>8</v>
      </c>
      <c r="D46" s="9" t="str">
        <f>"李慧玲"</f>
        <v>李慧玲</v>
      </c>
      <c r="E46" s="9" t="str">
        <f t="shared" si="7"/>
        <v>女</v>
      </c>
      <c r="F46" s="9" t="str">
        <f>"21010702305"</f>
        <v>21010702305</v>
      </c>
      <c r="G46" s="10"/>
    </row>
    <row r="47" ht="19" customHeight="1" spans="1:7">
      <c r="A47" s="9">
        <v>45</v>
      </c>
      <c r="B47" s="9" t="str">
        <f t="shared" si="8"/>
        <v>210107</v>
      </c>
      <c r="C47" s="9" t="s">
        <v>8</v>
      </c>
      <c r="D47" s="9" t="str">
        <f>"高珊"</f>
        <v>高珊</v>
      </c>
      <c r="E47" s="9" t="str">
        <f t="shared" si="7"/>
        <v>女</v>
      </c>
      <c r="F47" s="9" t="str">
        <f>"21010701708"</f>
        <v>21010701708</v>
      </c>
      <c r="G47" s="10"/>
    </row>
    <row r="48" ht="19" customHeight="1" spans="1:7">
      <c r="A48" s="9">
        <v>46</v>
      </c>
      <c r="B48" s="9" t="str">
        <f t="shared" si="8"/>
        <v>210107</v>
      </c>
      <c r="C48" s="9" t="s">
        <v>8</v>
      </c>
      <c r="D48" s="9" t="str">
        <f>"王露"</f>
        <v>王露</v>
      </c>
      <c r="E48" s="9" t="str">
        <f t="shared" si="7"/>
        <v>女</v>
      </c>
      <c r="F48" s="9" t="str">
        <f>"21010702413"</f>
        <v>21010702413</v>
      </c>
      <c r="G48" s="10"/>
    </row>
    <row r="49" ht="19" customHeight="1" spans="1:7">
      <c r="A49" s="9">
        <v>47</v>
      </c>
      <c r="B49" s="9" t="str">
        <f t="shared" si="8"/>
        <v>210107</v>
      </c>
      <c r="C49" s="9" t="s">
        <v>8</v>
      </c>
      <c r="D49" s="9" t="str">
        <f>"李雪梅"</f>
        <v>李雪梅</v>
      </c>
      <c r="E49" s="9" t="str">
        <f t="shared" si="7"/>
        <v>女</v>
      </c>
      <c r="F49" s="9" t="str">
        <f>"21010701412"</f>
        <v>21010701412</v>
      </c>
      <c r="G49" s="10"/>
    </row>
    <row r="50" ht="19" customHeight="1" spans="1:7">
      <c r="A50" s="9">
        <v>48</v>
      </c>
      <c r="B50" s="9" t="str">
        <f t="shared" si="8"/>
        <v>210107</v>
      </c>
      <c r="C50" s="9" t="s">
        <v>8</v>
      </c>
      <c r="D50" s="9" t="str">
        <f>"陆星宇"</f>
        <v>陆星宇</v>
      </c>
      <c r="E50" s="9" t="str">
        <f t="shared" si="7"/>
        <v>女</v>
      </c>
      <c r="F50" s="9" t="str">
        <f>"21010701521"</f>
        <v>21010701521</v>
      </c>
      <c r="G50" s="10"/>
    </row>
    <row r="51" ht="19" customHeight="1" spans="1:7">
      <c r="A51" s="9">
        <v>49</v>
      </c>
      <c r="B51" s="9" t="str">
        <f t="shared" si="8"/>
        <v>210107</v>
      </c>
      <c r="C51" s="9" t="s">
        <v>8</v>
      </c>
      <c r="D51" s="9" t="str">
        <f>"韩锦绣"</f>
        <v>韩锦绣</v>
      </c>
      <c r="E51" s="9" t="str">
        <f t="shared" si="7"/>
        <v>女</v>
      </c>
      <c r="F51" s="9" t="str">
        <f>"21010701428"</f>
        <v>21010701428</v>
      </c>
      <c r="G51" s="10"/>
    </row>
    <row r="52" ht="19" customHeight="1" spans="1:7">
      <c r="A52" s="9">
        <v>50</v>
      </c>
      <c r="B52" s="9" t="str">
        <f t="shared" si="8"/>
        <v>210107</v>
      </c>
      <c r="C52" s="9" t="s">
        <v>8</v>
      </c>
      <c r="D52" s="9" t="str">
        <f>"刘丽娜"</f>
        <v>刘丽娜</v>
      </c>
      <c r="E52" s="9" t="str">
        <f t="shared" si="7"/>
        <v>女</v>
      </c>
      <c r="F52" s="9" t="str">
        <f>"21010702319"</f>
        <v>21010702319</v>
      </c>
      <c r="G52" s="10"/>
    </row>
    <row r="53" ht="19" customHeight="1" spans="1:7">
      <c r="A53" s="9">
        <v>51</v>
      </c>
      <c r="B53" s="9" t="str">
        <f t="shared" si="8"/>
        <v>210107</v>
      </c>
      <c r="C53" s="9" t="s">
        <v>8</v>
      </c>
      <c r="D53" s="9" t="str">
        <f>"朱静静"</f>
        <v>朱静静</v>
      </c>
      <c r="E53" s="9" t="str">
        <f t="shared" si="7"/>
        <v>女</v>
      </c>
      <c r="F53" s="9" t="str">
        <f>"21010702228"</f>
        <v>21010702228</v>
      </c>
      <c r="G53" s="10"/>
    </row>
    <row r="54" ht="19" customHeight="1" spans="1:7">
      <c r="A54" s="9">
        <v>52</v>
      </c>
      <c r="B54" s="9" t="str">
        <f t="shared" si="8"/>
        <v>210107</v>
      </c>
      <c r="C54" s="9" t="s">
        <v>8</v>
      </c>
      <c r="D54" s="9" t="str">
        <f>"苗华锐"</f>
        <v>苗华锐</v>
      </c>
      <c r="E54" s="9" t="str">
        <f t="shared" si="7"/>
        <v>女</v>
      </c>
      <c r="F54" s="9" t="str">
        <f>"21010701207"</f>
        <v>21010701207</v>
      </c>
      <c r="G54" s="10"/>
    </row>
    <row r="55" ht="19" customHeight="1" spans="1:7">
      <c r="A55" s="9">
        <v>53</v>
      </c>
      <c r="B55" s="9" t="str">
        <f t="shared" si="8"/>
        <v>210107</v>
      </c>
      <c r="C55" s="9" t="s">
        <v>8</v>
      </c>
      <c r="D55" s="9" t="str">
        <f>"宋平"</f>
        <v>宋平</v>
      </c>
      <c r="E55" s="9" t="str">
        <f t="shared" si="7"/>
        <v>女</v>
      </c>
      <c r="F55" s="9" t="str">
        <f>"21010701809"</f>
        <v>21010701809</v>
      </c>
      <c r="G55" s="10"/>
    </row>
    <row r="56" ht="19" customHeight="1" spans="1:7">
      <c r="A56" s="9">
        <v>54</v>
      </c>
      <c r="B56" s="9" t="str">
        <f t="shared" si="8"/>
        <v>210107</v>
      </c>
      <c r="C56" s="9" t="s">
        <v>8</v>
      </c>
      <c r="D56" s="9" t="str">
        <f>"马佳宁"</f>
        <v>马佳宁</v>
      </c>
      <c r="E56" s="9" t="str">
        <f t="shared" si="7"/>
        <v>女</v>
      </c>
      <c r="F56" s="9" t="str">
        <f>"21010701408"</f>
        <v>21010701408</v>
      </c>
      <c r="G56" s="10"/>
    </row>
    <row r="57" ht="19" customHeight="1" spans="1:7">
      <c r="A57" s="9">
        <v>55</v>
      </c>
      <c r="B57" s="9" t="str">
        <f t="shared" si="8"/>
        <v>210107</v>
      </c>
      <c r="C57" s="9" t="s">
        <v>8</v>
      </c>
      <c r="D57" s="9" t="str">
        <f>"卢莉"</f>
        <v>卢莉</v>
      </c>
      <c r="E57" s="9" t="str">
        <f t="shared" si="7"/>
        <v>女</v>
      </c>
      <c r="F57" s="9" t="str">
        <f>"21010701824"</f>
        <v>21010701824</v>
      </c>
      <c r="G57" s="10"/>
    </row>
    <row r="58" ht="19" customHeight="1" spans="1:7">
      <c r="A58" s="9">
        <v>56</v>
      </c>
      <c r="B58" s="9" t="str">
        <f t="shared" si="8"/>
        <v>210107</v>
      </c>
      <c r="C58" s="9" t="s">
        <v>8</v>
      </c>
      <c r="D58" s="9" t="str">
        <f>"田智萍"</f>
        <v>田智萍</v>
      </c>
      <c r="E58" s="9" t="str">
        <f t="shared" si="7"/>
        <v>女</v>
      </c>
      <c r="F58" s="9" t="str">
        <f>"21010701915"</f>
        <v>21010701915</v>
      </c>
      <c r="G58" s="10"/>
    </row>
    <row r="59" ht="19" customHeight="1" spans="1:7">
      <c r="A59" s="9">
        <v>57</v>
      </c>
      <c r="B59" s="9" t="str">
        <f t="shared" si="8"/>
        <v>210107</v>
      </c>
      <c r="C59" s="9" t="s">
        <v>8</v>
      </c>
      <c r="D59" s="9" t="str">
        <f>"刘程瑞"</f>
        <v>刘程瑞</v>
      </c>
      <c r="E59" s="9" t="str">
        <f t="shared" si="7"/>
        <v>女</v>
      </c>
      <c r="F59" s="9" t="str">
        <f>"21010702123"</f>
        <v>21010702123</v>
      </c>
      <c r="G59" s="10"/>
    </row>
    <row r="60" ht="19" customHeight="1" spans="1:7">
      <c r="A60" s="9">
        <v>58</v>
      </c>
      <c r="B60" s="9" t="str">
        <f t="shared" si="8"/>
        <v>210107</v>
      </c>
      <c r="C60" s="9" t="s">
        <v>8</v>
      </c>
      <c r="D60" s="9" t="str">
        <f>"丁思锦"</f>
        <v>丁思锦</v>
      </c>
      <c r="E60" s="9" t="str">
        <f t="shared" si="7"/>
        <v>女</v>
      </c>
      <c r="F60" s="9" t="str">
        <f>"21010701926"</f>
        <v>21010701926</v>
      </c>
      <c r="G60" s="10"/>
    </row>
    <row r="61" ht="19" customHeight="1" spans="1:7">
      <c r="A61" s="9">
        <v>59</v>
      </c>
      <c r="B61" s="9" t="str">
        <f t="shared" si="8"/>
        <v>210107</v>
      </c>
      <c r="C61" s="9" t="s">
        <v>8</v>
      </c>
      <c r="D61" s="9" t="str">
        <f>"王锦秀"</f>
        <v>王锦秀</v>
      </c>
      <c r="E61" s="9" t="str">
        <f t="shared" si="7"/>
        <v>女</v>
      </c>
      <c r="F61" s="9" t="str">
        <f>"21010701208"</f>
        <v>21010701208</v>
      </c>
      <c r="G61" s="10"/>
    </row>
    <row r="62" ht="19" customHeight="1" spans="1:7">
      <c r="A62" s="9">
        <v>60</v>
      </c>
      <c r="B62" s="9" t="str">
        <f t="shared" si="8"/>
        <v>210107</v>
      </c>
      <c r="C62" s="9" t="s">
        <v>8</v>
      </c>
      <c r="D62" s="9" t="str">
        <f>"顾玉茹"</f>
        <v>顾玉茹</v>
      </c>
      <c r="E62" s="9" t="str">
        <f t="shared" si="7"/>
        <v>女</v>
      </c>
      <c r="F62" s="9" t="str">
        <f>"21010702007"</f>
        <v>21010702007</v>
      </c>
      <c r="G62" s="10"/>
    </row>
    <row r="63" ht="19" customHeight="1" spans="1:7">
      <c r="A63" s="9">
        <v>61</v>
      </c>
      <c r="B63" s="9" t="str">
        <f t="shared" ref="B63:B71" si="9">"210107"</f>
        <v>210107</v>
      </c>
      <c r="C63" s="9" t="s">
        <v>8</v>
      </c>
      <c r="D63" s="9" t="str">
        <f>"汪雯静"</f>
        <v>汪雯静</v>
      </c>
      <c r="E63" s="9" t="str">
        <f t="shared" ref="E63:E71" si="10">"女"</f>
        <v>女</v>
      </c>
      <c r="F63" s="9" t="str">
        <f>"21010701702"</f>
        <v>21010701702</v>
      </c>
      <c r="G63" s="10"/>
    </row>
    <row r="64" ht="19" customHeight="1" spans="1:7">
      <c r="A64" s="9">
        <v>62</v>
      </c>
      <c r="B64" s="9" t="str">
        <f t="shared" si="9"/>
        <v>210107</v>
      </c>
      <c r="C64" s="9" t="s">
        <v>8</v>
      </c>
      <c r="D64" s="9" t="str">
        <f>"于梦琪"</f>
        <v>于梦琪</v>
      </c>
      <c r="E64" s="9" t="str">
        <f t="shared" si="10"/>
        <v>女</v>
      </c>
      <c r="F64" s="9" t="str">
        <f>"21010702513"</f>
        <v>21010702513</v>
      </c>
      <c r="G64" s="10"/>
    </row>
    <row r="65" ht="19" customHeight="1" spans="1:7">
      <c r="A65" s="9">
        <v>63</v>
      </c>
      <c r="B65" s="9" t="str">
        <f t="shared" si="9"/>
        <v>210107</v>
      </c>
      <c r="C65" s="9" t="s">
        <v>8</v>
      </c>
      <c r="D65" s="9" t="str">
        <f>"牛紫薇"</f>
        <v>牛紫薇</v>
      </c>
      <c r="E65" s="9" t="str">
        <f t="shared" si="10"/>
        <v>女</v>
      </c>
      <c r="F65" s="9" t="str">
        <f>"21010701623"</f>
        <v>21010701623</v>
      </c>
      <c r="G65" s="10"/>
    </row>
    <row r="66" ht="19" customHeight="1" spans="1:7">
      <c r="A66" s="9">
        <v>64</v>
      </c>
      <c r="B66" s="9" t="str">
        <f t="shared" si="9"/>
        <v>210107</v>
      </c>
      <c r="C66" s="9" t="s">
        <v>8</v>
      </c>
      <c r="D66" s="9" t="str">
        <f>"吴诗语"</f>
        <v>吴诗语</v>
      </c>
      <c r="E66" s="9" t="str">
        <f t="shared" si="10"/>
        <v>女</v>
      </c>
      <c r="F66" s="9" t="str">
        <f>"21010701301"</f>
        <v>21010701301</v>
      </c>
      <c r="G66" s="10"/>
    </row>
    <row r="67" ht="19" customHeight="1" spans="1:7">
      <c r="A67" s="9">
        <v>65</v>
      </c>
      <c r="B67" s="9" t="str">
        <f t="shared" si="9"/>
        <v>210107</v>
      </c>
      <c r="C67" s="9" t="s">
        <v>8</v>
      </c>
      <c r="D67" s="9" t="str">
        <f>"夏慧慧"</f>
        <v>夏慧慧</v>
      </c>
      <c r="E67" s="9" t="str">
        <f t="shared" si="10"/>
        <v>女</v>
      </c>
      <c r="F67" s="9" t="str">
        <f>"21010702512"</f>
        <v>21010702512</v>
      </c>
      <c r="G67" s="10"/>
    </row>
    <row r="68" ht="19" customHeight="1" spans="1:7">
      <c r="A68" s="9">
        <v>66</v>
      </c>
      <c r="B68" s="11" t="str">
        <f t="shared" si="9"/>
        <v>210107</v>
      </c>
      <c r="C68" s="11" t="s">
        <v>8</v>
      </c>
      <c r="D68" s="11" t="str">
        <f>"赵程程"</f>
        <v>赵程程</v>
      </c>
      <c r="E68" s="11" t="str">
        <f t="shared" si="10"/>
        <v>女</v>
      </c>
      <c r="F68" s="11" t="str">
        <f>"21010701525"</f>
        <v>21010701525</v>
      </c>
      <c r="G68" s="10" t="s">
        <v>9</v>
      </c>
    </row>
    <row r="69" ht="19" customHeight="1" spans="1:7">
      <c r="A69" s="9">
        <v>67</v>
      </c>
      <c r="B69" s="11" t="str">
        <f t="shared" si="9"/>
        <v>210107</v>
      </c>
      <c r="C69" s="11" t="s">
        <v>8</v>
      </c>
      <c r="D69" s="11" t="str">
        <f>"张春迪"</f>
        <v>张春迪</v>
      </c>
      <c r="E69" s="11" t="str">
        <f t="shared" si="10"/>
        <v>女</v>
      </c>
      <c r="F69" s="11" t="str">
        <f>"21010701927"</f>
        <v>21010701927</v>
      </c>
      <c r="G69" s="10" t="s">
        <v>9</v>
      </c>
    </row>
    <row r="70" ht="19" customHeight="1" spans="1:7">
      <c r="A70" s="9">
        <v>68</v>
      </c>
      <c r="B70" s="11" t="str">
        <f t="shared" si="9"/>
        <v>210107</v>
      </c>
      <c r="C70" s="11" t="s">
        <v>8</v>
      </c>
      <c r="D70" s="11" t="str">
        <f>"陈碧"</f>
        <v>陈碧</v>
      </c>
      <c r="E70" s="11" t="str">
        <f t="shared" si="10"/>
        <v>女</v>
      </c>
      <c r="F70" s="11" t="str">
        <f>"21010702429"</f>
        <v>21010702429</v>
      </c>
      <c r="G70" s="10" t="s">
        <v>9</v>
      </c>
    </row>
    <row r="71" ht="19" customHeight="1" spans="1:7">
      <c r="A71" s="9">
        <v>69</v>
      </c>
      <c r="B71" s="11" t="str">
        <f t="shared" si="9"/>
        <v>210107</v>
      </c>
      <c r="C71" s="11" t="s">
        <v>8</v>
      </c>
      <c r="D71" s="11" t="str">
        <f>"刘微微"</f>
        <v>刘微微</v>
      </c>
      <c r="E71" s="11" t="str">
        <f t="shared" si="10"/>
        <v>女</v>
      </c>
      <c r="F71" s="11" t="str">
        <f>"21010702003"</f>
        <v>21010702003</v>
      </c>
      <c r="G71" s="10" t="s">
        <v>9</v>
      </c>
    </row>
    <row r="72" ht="19" customHeight="1" spans="1:7">
      <c r="A72" s="9">
        <v>70</v>
      </c>
      <c r="B72" s="9" t="str">
        <f t="shared" ref="B72:B111" si="11">"210108"</f>
        <v>210108</v>
      </c>
      <c r="C72" s="9" t="s">
        <v>8</v>
      </c>
      <c r="D72" s="9" t="str">
        <f>"杨皖晴"</f>
        <v>杨皖晴</v>
      </c>
      <c r="E72" s="9" t="str">
        <f t="shared" ref="E72:E108" si="12">"女"</f>
        <v>女</v>
      </c>
      <c r="F72" s="9" t="str">
        <f>"21010803120"</f>
        <v>21010803120</v>
      </c>
      <c r="G72" s="10"/>
    </row>
    <row r="73" ht="19" customHeight="1" spans="1:7">
      <c r="A73" s="9">
        <v>71</v>
      </c>
      <c r="B73" s="9" t="str">
        <f t="shared" si="11"/>
        <v>210108</v>
      </c>
      <c r="C73" s="9" t="s">
        <v>8</v>
      </c>
      <c r="D73" s="9" t="str">
        <f>"王慧"</f>
        <v>王慧</v>
      </c>
      <c r="E73" s="9" t="str">
        <f t="shared" si="12"/>
        <v>女</v>
      </c>
      <c r="F73" s="9" t="str">
        <f>"21010803414"</f>
        <v>21010803414</v>
      </c>
      <c r="G73" s="10"/>
    </row>
    <row r="74" ht="19" customHeight="1" spans="1:7">
      <c r="A74" s="9">
        <v>72</v>
      </c>
      <c r="B74" s="9" t="str">
        <f t="shared" si="11"/>
        <v>210108</v>
      </c>
      <c r="C74" s="9" t="s">
        <v>8</v>
      </c>
      <c r="D74" s="9" t="str">
        <f>"孙悦"</f>
        <v>孙悦</v>
      </c>
      <c r="E74" s="9" t="str">
        <f t="shared" si="12"/>
        <v>女</v>
      </c>
      <c r="F74" s="9" t="str">
        <f>"21010803223"</f>
        <v>21010803223</v>
      </c>
      <c r="G74" s="10"/>
    </row>
    <row r="75" ht="19" customHeight="1" spans="1:7">
      <c r="A75" s="9">
        <v>73</v>
      </c>
      <c r="B75" s="9" t="str">
        <f t="shared" si="11"/>
        <v>210108</v>
      </c>
      <c r="C75" s="9" t="s">
        <v>8</v>
      </c>
      <c r="D75" s="9" t="str">
        <f>"张莹莹"</f>
        <v>张莹莹</v>
      </c>
      <c r="E75" s="9" t="str">
        <f t="shared" si="12"/>
        <v>女</v>
      </c>
      <c r="F75" s="9" t="str">
        <f>"21010803514"</f>
        <v>21010803514</v>
      </c>
      <c r="G75" s="10"/>
    </row>
    <row r="76" ht="19" customHeight="1" spans="1:7">
      <c r="A76" s="9">
        <v>74</v>
      </c>
      <c r="B76" s="9" t="str">
        <f t="shared" si="11"/>
        <v>210108</v>
      </c>
      <c r="C76" s="9" t="s">
        <v>8</v>
      </c>
      <c r="D76" s="9" t="str">
        <f>"刘永娟"</f>
        <v>刘永娟</v>
      </c>
      <c r="E76" s="9" t="str">
        <f t="shared" si="12"/>
        <v>女</v>
      </c>
      <c r="F76" s="9" t="str">
        <f>"21010803924"</f>
        <v>21010803924</v>
      </c>
      <c r="G76" s="10"/>
    </row>
    <row r="77" ht="19" customHeight="1" spans="1:7">
      <c r="A77" s="9">
        <v>75</v>
      </c>
      <c r="B77" s="9" t="str">
        <f t="shared" si="11"/>
        <v>210108</v>
      </c>
      <c r="C77" s="9" t="s">
        <v>8</v>
      </c>
      <c r="D77" s="9" t="str">
        <f>"杜茹洁"</f>
        <v>杜茹洁</v>
      </c>
      <c r="E77" s="9" t="str">
        <f t="shared" si="12"/>
        <v>女</v>
      </c>
      <c r="F77" s="9" t="str">
        <f>"21010803915"</f>
        <v>21010803915</v>
      </c>
      <c r="G77" s="10"/>
    </row>
    <row r="78" ht="19" customHeight="1" spans="1:7">
      <c r="A78" s="9">
        <v>76</v>
      </c>
      <c r="B78" s="9" t="str">
        <f t="shared" si="11"/>
        <v>210108</v>
      </c>
      <c r="C78" s="9" t="s">
        <v>8</v>
      </c>
      <c r="D78" s="9" t="str">
        <f>"王咏怡"</f>
        <v>王咏怡</v>
      </c>
      <c r="E78" s="9" t="str">
        <f t="shared" si="12"/>
        <v>女</v>
      </c>
      <c r="F78" s="9" t="str">
        <f>"21010803625"</f>
        <v>21010803625</v>
      </c>
      <c r="G78" s="10"/>
    </row>
    <row r="79" ht="19" customHeight="1" spans="1:7">
      <c r="A79" s="9">
        <v>77</v>
      </c>
      <c r="B79" s="9" t="str">
        <f t="shared" si="11"/>
        <v>210108</v>
      </c>
      <c r="C79" s="9" t="s">
        <v>8</v>
      </c>
      <c r="D79" s="9" t="str">
        <f>"王月月"</f>
        <v>王月月</v>
      </c>
      <c r="E79" s="9" t="str">
        <f t="shared" si="12"/>
        <v>女</v>
      </c>
      <c r="F79" s="9" t="str">
        <f>"21010804005"</f>
        <v>21010804005</v>
      </c>
      <c r="G79" s="10"/>
    </row>
    <row r="80" ht="19" customHeight="1" spans="1:7">
      <c r="A80" s="9">
        <v>78</v>
      </c>
      <c r="B80" s="9" t="str">
        <f t="shared" si="11"/>
        <v>210108</v>
      </c>
      <c r="C80" s="9" t="s">
        <v>8</v>
      </c>
      <c r="D80" s="9" t="str">
        <f>"贾方园"</f>
        <v>贾方园</v>
      </c>
      <c r="E80" s="9" t="str">
        <f t="shared" si="12"/>
        <v>女</v>
      </c>
      <c r="F80" s="9" t="str">
        <f>"21010803629"</f>
        <v>21010803629</v>
      </c>
      <c r="G80" s="10"/>
    </row>
    <row r="81" ht="19" customHeight="1" spans="1:7">
      <c r="A81" s="9">
        <v>79</v>
      </c>
      <c r="B81" s="9" t="str">
        <f t="shared" si="11"/>
        <v>210108</v>
      </c>
      <c r="C81" s="9" t="s">
        <v>8</v>
      </c>
      <c r="D81" s="9" t="str">
        <f>"娄爽"</f>
        <v>娄爽</v>
      </c>
      <c r="E81" s="9" t="str">
        <f t="shared" si="12"/>
        <v>女</v>
      </c>
      <c r="F81" s="9" t="str">
        <f>"21010802911"</f>
        <v>21010802911</v>
      </c>
      <c r="G81" s="10"/>
    </row>
    <row r="82" ht="19" customHeight="1" spans="1:7">
      <c r="A82" s="9">
        <v>80</v>
      </c>
      <c r="B82" s="9" t="str">
        <f t="shared" si="11"/>
        <v>210108</v>
      </c>
      <c r="C82" s="9" t="s">
        <v>8</v>
      </c>
      <c r="D82" s="9" t="str">
        <f>"万秀茹"</f>
        <v>万秀茹</v>
      </c>
      <c r="E82" s="9" t="str">
        <f t="shared" si="12"/>
        <v>女</v>
      </c>
      <c r="F82" s="9" t="str">
        <f>"21010803804"</f>
        <v>21010803804</v>
      </c>
      <c r="G82" s="10"/>
    </row>
    <row r="83" ht="19" customHeight="1" spans="1:7">
      <c r="A83" s="9">
        <v>81</v>
      </c>
      <c r="B83" s="9" t="str">
        <f t="shared" si="11"/>
        <v>210108</v>
      </c>
      <c r="C83" s="9" t="s">
        <v>8</v>
      </c>
      <c r="D83" s="9" t="str">
        <f>"王庆"</f>
        <v>王庆</v>
      </c>
      <c r="E83" s="9" t="str">
        <f t="shared" si="12"/>
        <v>女</v>
      </c>
      <c r="F83" s="9" t="str">
        <f>"21010803626"</f>
        <v>21010803626</v>
      </c>
      <c r="G83" s="10"/>
    </row>
    <row r="84" ht="19" customHeight="1" spans="1:7">
      <c r="A84" s="9">
        <v>82</v>
      </c>
      <c r="B84" s="9" t="str">
        <f t="shared" si="11"/>
        <v>210108</v>
      </c>
      <c r="C84" s="9" t="s">
        <v>8</v>
      </c>
      <c r="D84" s="9" t="str">
        <f>"李碟"</f>
        <v>李碟</v>
      </c>
      <c r="E84" s="9" t="str">
        <f t="shared" si="12"/>
        <v>女</v>
      </c>
      <c r="F84" s="9" t="str">
        <f>"21010803313"</f>
        <v>21010803313</v>
      </c>
      <c r="G84" s="10"/>
    </row>
    <row r="85" ht="19" customHeight="1" spans="1:7">
      <c r="A85" s="9">
        <v>83</v>
      </c>
      <c r="B85" s="9" t="str">
        <f t="shared" si="11"/>
        <v>210108</v>
      </c>
      <c r="C85" s="9" t="s">
        <v>8</v>
      </c>
      <c r="D85" s="9" t="str">
        <f>"许洁"</f>
        <v>许洁</v>
      </c>
      <c r="E85" s="9" t="str">
        <f t="shared" si="12"/>
        <v>女</v>
      </c>
      <c r="F85" s="9" t="str">
        <f>"21010803021"</f>
        <v>21010803021</v>
      </c>
      <c r="G85" s="10"/>
    </row>
    <row r="86" ht="19" customHeight="1" spans="1:7">
      <c r="A86" s="9">
        <v>84</v>
      </c>
      <c r="B86" s="9" t="str">
        <f t="shared" si="11"/>
        <v>210108</v>
      </c>
      <c r="C86" s="9" t="s">
        <v>8</v>
      </c>
      <c r="D86" s="9" t="str">
        <f>"谢雨婷"</f>
        <v>谢雨婷</v>
      </c>
      <c r="E86" s="9" t="str">
        <f t="shared" si="12"/>
        <v>女</v>
      </c>
      <c r="F86" s="9" t="str">
        <f>"21010803809"</f>
        <v>21010803809</v>
      </c>
      <c r="G86" s="10"/>
    </row>
    <row r="87" ht="19" customHeight="1" spans="1:7">
      <c r="A87" s="9">
        <v>85</v>
      </c>
      <c r="B87" s="9" t="str">
        <f t="shared" si="11"/>
        <v>210108</v>
      </c>
      <c r="C87" s="9" t="s">
        <v>8</v>
      </c>
      <c r="D87" s="9" t="str">
        <f>"过含笑"</f>
        <v>过含笑</v>
      </c>
      <c r="E87" s="9" t="str">
        <f t="shared" si="12"/>
        <v>女</v>
      </c>
      <c r="F87" s="9" t="str">
        <f>"21010803803"</f>
        <v>21010803803</v>
      </c>
      <c r="G87" s="10"/>
    </row>
    <row r="88" ht="19" customHeight="1" spans="1:7">
      <c r="A88" s="9">
        <v>86</v>
      </c>
      <c r="B88" s="9" t="str">
        <f t="shared" si="11"/>
        <v>210108</v>
      </c>
      <c r="C88" s="9" t="s">
        <v>8</v>
      </c>
      <c r="D88" s="9" t="str">
        <f>"马文静"</f>
        <v>马文静</v>
      </c>
      <c r="E88" s="9" t="str">
        <f t="shared" si="12"/>
        <v>女</v>
      </c>
      <c r="F88" s="9" t="str">
        <f>"21010803719"</f>
        <v>21010803719</v>
      </c>
      <c r="G88" s="10"/>
    </row>
    <row r="89" ht="19" customHeight="1" spans="1:7">
      <c r="A89" s="9">
        <v>87</v>
      </c>
      <c r="B89" s="9" t="str">
        <f t="shared" si="11"/>
        <v>210108</v>
      </c>
      <c r="C89" s="9" t="s">
        <v>8</v>
      </c>
      <c r="D89" s="9" t="str">
        <f>"徐雅"</f>
        <v>徐雅</v>
      </c>
      <c r="E89" s="9" t="str">
        <f t="shared" si="12"/>
        <v>女</v>
      </c>
      <c r="F89" s="9" t="str">
        <f>"21010803601"</f>
        <v>21010803601</v>
      </c>
      <c r="G89" s="10"/>
    </row>
    <row r="90" ht="19" customHeight="1" spans="1:7">
      <c r="A90" s="9">
        <v>88</v>
      </c>
      <c r="B90" s="9" t="str">
        <f t="shared" si="11"/>
        <v>210108</v>
      </c>
      <c r="C90" s="9" t="s">
        <v>8</v>
      </c>
      <c r="D90" s="9" t="str">
        <f>"李姗姗"</f>
        <v>李姗姗</v>
      </c>
      <c r="E90" s="9" t="str">
        <f t="shared" si="12"/>
        <v>女</v>
      </c>
      <c r="F90" s="9" t="str">
        <f>"21010803306"</f>
        <v>21010803306</v>
      </c>
      <c r="G90" s="10"/>
    </row>
    <row r="91" ht="19" customHeight="1" spans="1:7">
      <c r="A91" s="9">
        <v>89</v>
      </c>
      <c r="B91" s="9" t="str">
        <f t="shared" si="11"/>
        <v>210108</v>
      </c>
      <c r="C91" s="9" t="s">
        <v>8</v>
      </c>
      <c r="D91" s="9" t="str">
        <f>"蔡雨何"</f>
        <v>蔡雨何</v>
      </c>
      <c r="E91" s="9" t="str">
        <f t="shared" si="12"/>
        <v>女</v>
      </c>
      <c r="F91" s="9" t="str">
        <f>"21010803401"</f>
        <v>21010803401</v>
      </c>
      <c r="G91" s="10"/>
    </row>
    <row r="92" ht="19" customHeight="1" spans="1:7">
      <c r="A92" s="9">
        <v>90</v>
      </c>
      <c r="B92" s="9" t="str">
        <f t="shared" si="11"/>
        <v>210108</v>
      </c>
      <c r="C92" s="9" t="s">
        <v>8</v>
      </c>
      <c r="D92" s="9" t="str">
        <f>"王钧瑞"</f>
        <v>王钧瑞</v>
      </c>
      <c r="E92" s="9" t="str">
        <f t="shared" si="12"/>
        <v>女</v>
      </c>
      <c r="F92" s="9" t="str">
        <f>"21010803308"</f>
        <v>21010803308</v>
      </c>
      <c r="G92" s="10"/>
    </row>
    <row r="93" ht="19" customHeight="1" spans="1:7">
      <c r="A93" s="9">
        <v>91</v>
      </c>
      <c r="B93" s="9" t="str">
        <f t="shared" si="11"/>
        <v>210108</v>
      </c>
      <c r="C93" s="9" t="s">
        <v>8</v>
      </c>
      <c r="D93" s="9" t="str">
        <f>"刘大迪"</f>
        <v>刘大迪</v>
      </c>
      <c r="E93" s="9" t="str">
        <f t="shared" si="12"/>
        <v>女</v>
      </c>
      <c r="F93" s="9" t="str">
        <f>"21010803801"</f>
        <v>21010803801</v>
      </c>
      <c r="G93" s="10"/>
    </row>
    <row r="94" ht="19" customHeight="1" spans="1:7">
      <c r="A94" s="9">
        <v>92</v>
      </c>
      <c r="B94" s="9" t="str">
        <f t="shared" si="11"/>
        <v>210108</v>
      </c>
      <c r="C94" s="9" t="s">
        <v>8</v>
      </c>
      <c r="D94" s="9" t="str">
        <f>"杨毅"</f>
        <v>杨毅</v>
      </c>
      <c r="E94" s="9" t="str">
        <f t="shared" si="12"/>
        <v>女</v>
      </c>
      <c r="F94" s="9" t="str">
        <f>"21010803513"</f>
        <v>21010803513</v>
      </c>
      <c r="G94" s="10"/>
    </row>
    <row r="95" ht="19" customHeight="1" spans="1:7">
      <c r="A95" s="9">
        <v>93</v>
      </c>
      <c r="B95" s="9" t="str">
        <f t="shared" si="11"/>
        <v>210108</v>
      </c>
      <c r="C95" s="9" t="s">
        <v>8</v>
      </c>
      <c r="D95" s="9" t="str">
        <f>"管秀妹"</f>
        <v>管秀妹</v>
      </c>
      <c r="E95" s="9" t="str">
        <f t="shared" si="12"/>
        <v>女</v>
      </c>
      <c r="F95" s="9" t="str">
        <f>"21010802914"</f>
        <v>21010802914</v>
      </c>
      <c r="G95" s="10"/>
    </row>
    <row r="96" ht="19" customHeight="1" spans="1:7">
      <c r="A96" s="9">
        <v>94</v>
      </c>
      <c r="B96" s="9" t="str">
        <f t="shared" si="11"/>
        <v>210108</v>
      </c>
      <c r="C96" s="9" t="s">
        <v>8</v>
      </c>
      <c r="D96" s="9" t="str">
        <f>"魏平"</f>
        <v>魏平</v>
      </c>
      <c r="E96" s="9" t="str">
        <f t="shared" si="12"/>
        <v>女</v>
      </c>
      <c r="F96" s="9" t="str">
        <f>"21010803807"</f>
        <v>21010803807</v>
      </c>
      <c r="G96" s="10"/>
    </row>
    <row r="97" ht="19" customHeight="1" spans="1:7">
      <c r="A97" s="9">
        <v>95</v>
      </c>
      <c r="B97" s="9" t="str">
        <f t="shared" si="11"/>
        <v>210108</v>
      </c>
      <c r="C97" s="9" t="s">
        <v>8</v>
      </c>
      <c r="D97" s="9" t="str">
        <f>"丁丽香"</f>
        <v>丁丽香</v>
      </c>
      <c r="E97" s="9" t="str">
        <f t="shared" si="12"/>
        <v>女</v>
      </c>
      <c r="F97" s="9" t="str">
        <f>"21010803818"</f>
        <v>21010803818</v>
      </c>
      <c r="G97" s="10"/>
    </row>
    <row r="98" ht="19" customHeight="1" spans="1:7">
      <c r="A98" s="9">
        <v>96</v>
      </c>
      <c r="B98" s="9" t="str">
        <f t="shared" si="11"/>
        <v>210108</v>
      </c>
      <c r="C98" s="9" t="s">
        <v>8</v>
      </c>
      <c r="D98" s="9" t="str">
        <f>"孙楠"</f>
        <v>孙楠</v>
      </c>
      <c r="E98" s="9" t="str">
        <f t="shared" si="12"/>
        <v>女</v>
      </c>
      <c r="F98" s="9" t="str">
        <f>"21010803921"</f>
        <v>21010803921</v>
      </c>
      <c r="G98" s="10"/>
    </row>
    <row r="99" ht="19" customHeight="1" spans="1:7">
      <c r="A99" s="9">
        <v>97</v>
      </c>
      <c r="B99" s="9" t="str">
        <f t="shared" si="11"/>
        <v>210108</v>
      </c>
      <c r="C99" s="9" t="s">
        <v>8</v>
      </c>
      <c r="D99" s="9" t="str">
        <f>"梁秀"</f>
        <v>梁秀</v>
      </c>
      <c r="E99" s="9" t="str">
        <f t="shared" si="12"/>
        <v>女</v>
      </c>
      <c r="F99" s="9" t="str">
        <f>"21010803602"</f>
        <v>21010803602</v>
      </c>
      <c r="G99" s="10"/>
    </row>
    <row r="100" ht="19" customHeight="1" spans="1:7">
      <c r="A100" s="9">
        <v>98</v>
      </c>
      <c r="B100" s="9" t="str">
        <f t="shared" si="11"/>
        <v>210108</v>
      </c>
      <c r="C100" s="9" t="s">
        <v>8</v>
      </c>
      <c r="D100" s="9" t="str">
        <f>"席心雨"</f>
        <v>席心雨</v>
      </c>
      <c r="E100" s="9" t="str">
        <f t="shared" si="12"/>
        <v>女</v>
      </c>
      <c r="F100" s="9" t="str">
        <f>"21010803213"</f>
        <v>21010803213</v>
      </c>
      <c r="G100" s="10"/>
    </row>
    <row r="101" ht="19" customHeight="1" spans="1:7">
      <c r="A101" s="9">
        <v>99</v>
      </c>
      <c r="B101" s="9" t="str">
        <f t="shared" si="11"/>
        <v>210108</v>
      </c>
      <c r="C101" s="9" t="s">
        <v>8</v>
      </c>
      <c r="D101" s="9" t="str">
        <f>"许瑞"</f>
        <v>许瑞</v>
      </c>
      <c r="E101" s="9" t="str">
        <f t="shared" si="12"/>
        <v>女</v>
      </c>
      <c r="F101" s="9" t="str">
        <f>"21010803311"</f>
        <v>21010803311</v>
      </c>
      <c r="G101" s="10"/>
    </row>
    <row r="102" ht="19" customHeight="1" spans="1:7">
      <c r="A102" s="9">
        <v>100</v>
      </c>
      <c r="B102" s="9" t="str">
        <f t="shared" ref="B102:B111" si="13">"210108"</f>
        <v>210108</v>
      </c>
      <c r="C102" s="9" t="s">
        <v>8</v>
      </c>
      <c r="D102" s="9" t="str">
        <f>"韩丽丽"</f>
        <v>韩丽丽</v>
      </c>
      <c r="E102" s="9" t="str">
        <f t="shared" ref="E102:E111" si="14">"女"</f>
        <v>女</v>
      </c>
      <c r="F102" s="9" t="str">
        <f>"21010803520"</f>
        <v>21010803520</v>
      </c>
      <c r="G102" s="10"/>
    </row>
    <row r="103" ht="19" customHeight="1" spans="1:7">
      <c r="A103" s="9">
        <v>101</v>
      </c>
      <c r="B103" s="9" t="str">
        <f t="shared" si="13"/>
        <v>210108</v>
      </c>
      <c r="C103" s="9" t="s">
        <v>8</v>
      </c>
      <c r="D103" s="9" t="str">
        <f>"王雨晴"</f>
        <v>王雨晴</v>
      </c>
      <c r="E103" s="9" t="str">
        <f t="shared" si="14"/>
        <v>女</v>
      </c>
      <c r="F103" s="9" t="str">
        <f>"21010803504"</f>
        <v>21010803504</v>
      </c>
      <c r="G103" s="10"/>
    </row>
    <row r="104" ht="19" customHeight="1" spans="1:7">
      <c r="A104" s="9">
        <v>102</v>
      </c>
      <c r="B104" s="9" t="str">
        <f t="shared" si="13"/>
        <v>210108</v>
      </c>
      <c r="C104" s="9" t="s">
        <v>8</v>
      </c>
      <c r="D104" s="9" t="str">
        <f>"赵雪艳"</f>
        <v>赵雪艳</v>
      </c>
      <c r="E104" s="9" t="str">
        <f t="shared" si="14"/>
        <v>女</v>
      </c>
      <c r="F104" s="9" t="str">
        <f>"21010803826"</f>
        <v>21010803826</v>
      </c>
      <c r="G104" s="10"/>
    </row>
    <row r="105" ht="19" customHeight="1" spans="1:7">
      <c r="A105" s="9">
        <v>103</v>
      </c>
      <c r="B105" s="9" t="str">
        <f t="shared" si="13"/>
        <v>210108</v>
      </c>
      <c r="C105" s="9" t="s">
        <v>8</v>
      </c>
      <c r="D105" s="9" t="str">
        <f>"王吉利"</f>
        <v>王吉利</v>
      </c>
      <c r="E105" s="9" t="str">
        <f>"男"</f>
        <v>男</v>
      </c>
      <c r="F105" s="9" t="str">
        <f>"21010802812"</f>
        <v>21010802812</v>
      </c>
      <c r="G105" s="10"/>
    </row>
    <row r="106" ht="19" customHeight="1" spans="1:7">
      <c r="A106" s="9">
        <v>104</v>
      </c>
      <c r="B106" s="9" t="str">
        <f t="shared" si="13"/>
        <v>210108</v>
      </c>
      <c r="C106" s="9" t="s">
        <v>8</v>
      </c>
      <c r="D106" s="9" t="str">
        <f>"张梦雨"</f>
        <v>张梦雨</v>
      </c>
      <c r="E106" s="9" t="str">
        <f t="shared" si="14"/>
        <v>女</v>
      </c>
      <c r="F106" s="9" t="str">
        <f>"21010802922"</f>
        <v>21010802922</v>
      </c>
      <c r="G106" s="10"/>
    </row>
    <row r="107" s="4" customFormat="1" ht="19" customHeight="1" spans="1:7">
      <c r="A107" s="9">
        <v>105</v>
      </c>
      <c r="B107" s="11" t="str">
        <f t="shared" si="13"/>
        <v>210108</v>
      </c>
      <c r="C107" s="11" t="s">
        <v>8</v>
      </c>
      <c r="D107" s="11" t="str">
        <f>"徐梦璐"</f>
        <v>徐梦璐</v>
      </c>
      <c r="E107" s="11" t="str">
        <f t="shared" si="14"/>
        <v>女</v>
      </c>
      <c r="F107" s="11" t="str">
        <f>"21010803909"</f>
        <v>21010803909</v>
      </c>
      <c r="G107" s="10" t="s">
        <v>9</v>
      </c>
    </row>
    <row r="108" s="4" customFormat="1" ht="19" customHeight="1" spans="1:7">
      <c r="A108" s="9">
        <v>106</v>
      </c>
      <c r="B108" s="11" t="str">
        <f t="shared" si="13"/>
        <v>210108</v>
      </c>
      <c r="C108" s="11" t="s">
        <v>8</v>
      </c>
      <c r="D108" s="11" t="str">
        <f>"黄甜甜"</f>
        <v>黄甜甜</v>
      </c>
      <c r="E108" s="11" t="str">
        <f t="shared" si="14"/>
        <v>女</v>
      </c>
      <c r="F108" s="11" t="str">
        <f>"21010803226"</f>
        <v>21010803226</v>
      </c>
      <c r="G108" s="10" t="s">
        <v>9</v>
      </c>
    </row>
    <row r="109" s="4" customFormat="1" ht="19" customHeight="1" spans="1:7">
      <c r="A109" s="9">
        <v>107</v>
      </c>
      <c r="B109" s="11" t="str">
        <f t="shared" si="13"/>
        <v>210108</v>
      </c>
      <c r="C109" s="11" t="s">
        <v>8</v>
      </c>
      <c r="D109" s="11" t="str">
        <f>"魏琪"</f>
        <v>魏琪</v>
      </c>
      <c r="E109" s="11" t="str">
        <f t="shared" si="14"/>
        <v>女</v>
      </c>
      <c r="F109" s="11" t="str">
        <f>"21010803207"</f>
        <v>21010803207</v>
      </c>
      <c r="G109" s="10" t="s">
        <v>9</v>
      </c>
    </row>
    <row r="110" s="4" customFormat="1" ht="19" customHeight="1" spans="1:7">
      <c r="A110" s="9">
        <v>108</v>
      </c>
      <c r="B110" s="11" t="str">
        <f t="shared" si="13"/>
        <v>210108</v>
      </c>
      <c r="C110" s="11" t="s">
        <v>8</v>
      </c>
      <c r="D110" s="11" t="str">
        <f>"罗莹莹"</f>
        <v>罗莹莹</v>
      </c>
      <c r="E110" s="11" t="str">
        <f t="shared" si="14"/>
        <v>女</v>
      </c>
      <c r="F110" s="11" t="str">
        <f>"21010803609"</f>
        <v>21010803609</v>
      </c>
      <c r="G110" s="10" t="s">
        <v>9</v>
      </c>
    </row>
    <row r="111" s="4" customFormat="1" ht="19" customHeight="1" spans="1:7">
      <c r="A111" s="9">
        <v>109</v>
      </c>
      <c r="B111" s="11" t="str">
        <f t="shared" si="13"/>
        <v>210108</v>
      </c>
      <c r="C111" s="11" t="s">
        <v>8</v>
      </c>
      <c r="D111" s="11" t="str">
        <f>"卢雨昕"</f>
        <v>卢雨昕</v>
      </c>
      <c r="E111" s="11" t="str">
        <f t="shared" si="14"/>
        <v>女</v>
      </c>
      <c r="F111" s="11" t="str">
        <f>"21010803806"</f>
        <v>21010803806</v>
      </c>
      <c r="G111" s="10" t="s">
        <v>9</v>
      </c>
    </row>
    <row r="112" ht="19" customHeight="1" spans="1:7">
      <c r="A112" s="9">
        <v>110</v>
      </c>
      <c r="B112" s="9" t="str">
        <f>"210109"</f>
        <v>210109</v>
      </c>
      <c r="C112" s="9" t="s">
        <v>8</v>
      </c>
      <c r="D112" s="9" t="str">
        <f>"曹荣"</f>
        <v>曹荣</v>
      </c>
      <c r="E112" s="9" t="str">
        <f t="shared" ref="E112:E118" si="15">"女"</f>
        <v>女</v>
      </c>
      <c r="F112" s="9" t="str">
        <f>"21010906905"</f>
        <v>21010906905</v>
      </c>
      <c r="G112" s="10"/>
    </row>
    <row r="113" ht="19" customHeight="1" spans="1:7">
      <c r="A113" s="9">
        <v>111</v>
      </c>
      <c r="B113" s="9" t="str">
        <f>"210109"</f>
        <v>210109</v>
      </c>
      <c r="C113" s="9" t="s">
        <v>8</v>
      </c>
      <c r="D113" s="9" t="str">
        <f>"邵茹"</f>
        <v>邵茹</v>
      </c>
      <c r="E113" s="9" t="str">
        <f t="shared" si="15"/>
        <v>女</v>
      </c>
      <c r="F113" s="9" t="str">
        <f>"21010906929"</f>
        <v>21010906929</v>
      </c>
      <c r="G113" s="10"/>
    </row>
    <row r="114" ht="19" customHeight="1" spans="1:7">
      <c r="A114" s="9">
        <v>112</v>
      </c>
      <c r="B114" s="9" t="str">
        <f>"210110"</f>
        <v>210110</v>
      </c>
      <c r="C114" s="9" t="s">
        <v>8</v>
      </c>
      <c r="D114" s="9" t="str">
        <f>"张薇"</f>
        <v>张薇</v>
      </c>
      <c r="E114" s="9" t="str">
        <f t="shared" si="15"/>
        <v>女</v>
      </c>
      <c r="F114" s="9" t="str">
        <f>"21011007203"</f>
        <v>21011007203</v>
      </c>
      <c r="G114" s="10"/>
    </row>
    <row r="115" ht="19" customHeight="1" spans="1:7">
      <c r="A115" s="9">
        <v>113</v>
      </c>
      <c r="B115" s="9" t="str">
        <f>"210110"</f>
        <v>210110</v>
      </c>
      <c r="C115" s="9" t="s">
        <v>8</v>
      </c>
      <c r="D115" s="9" t="str">
        <f>"许雅婷"</f>
        <v>许雅婷</v>
      </c>
      <c r="E115" s="9" t="str">
        <f t="shared" si="15"/>
        <v>女</v>
      </c>
      <c r="F115" s="9" t="str">
        <f>"21011007105"</f>
        <v>21011007105</v>
      </c>
      <c r="G115" s="10"/>
    </row>
    <row r="116" ht="19" customHeight="1" spans="1:7">
      <c r="A116" s="9">
        <v>114</v>
      </c>
      <c r="B116" s="9" t="str">
        <f t="shared" ref="B116:B119" si="16">"210111"</f>
        <v>210111</v>
      </c>
      <c r="C116" s="9" t="s">
        <v>8</v>
      </c>
      <c r="D116" s="9" t="str">
        <f>"邵韦唯"</f>
        <v>邵韦唯</v>
      </c>
      <c r="E116" s="9" t="str">
        <f t="shared" si="15"/>
        <v>女</v>
      </c>
      <c r="F116" s="9" t="str">
        <f>"21011108615"</f>
        <v>21011108615</v>
      </c>
      <c r="G116" s="10"/>
    </row>
    <row r="117" ht="19" customHeight="1" spans="1:7">
      <c r="A117" s="9">
        <v>115</v>
      </c>
      <c r="B117" s="9" t="str">
        <f t="shared" si="16"/>
        <v>210111</v>
      </c>
      <c r="C117" s="9" t="s">
        <v>8</v>
      </c>
      <c r="D117" s="9" t="str">
        <f>"刘晓红"</f>
        <v>刘晓红</v>
      </c>
      <c r="E117" s="9" t="str">
        <f t="shared" si="15"/>
        <v>女</v>
      </c>
      <c r="F117" s="9" t="str">
        <f>"21011108614"</f>
        <v>21011108614</v>
      </c>
      <c r="G117" s="10"/>
    </row>
    <row r="118" ht="19" customHeight="1" spans="1:7">
      <c r="A118" s="9">
        <v>116</v>
      </c>
      <c r="B118" s="9" t="str">
        <f t="shared" si="16"/>
        <v>210111</v>
      </c>
      <c r="C118" s="9" t="s">
        <v>8</v>
      </c>
      <c r="D118" s="9" t="str">
        <f>"赵岚岚"</f>
        <v>赵岚岚</v>
      </c>
      <c r="E118" s="9" t="str">
        <f t="shared" si="15"/>
        <v>女</v>
      </c>
      <c r="F118" s="9" t="str">
        <f>"21011108618"</f>
        <v>21011108618</v>
      </c>
      <c r="G118" s="10"/>
    </row>
    <row r="119" ht="19" customHeight="1" spans="1:7">
      <c r="A119" s="9">
        <v>117</v>
      </c>
      <c r="B119" s="9" t="str">
        <f t="shared" si="16"/>
        <v>210111</v>
      </c>
      <c r="C119" s="9" t="s">
        <v>8</v>
      </c>
      <c r="D119" s="9" t="str">
        <f>"张光耀"</f>
        <v>张光耀</v>
      </c>
      <c r="E119" s="9" t="str">
        <f t="shared" ref="E119:E124" si="17">"男"</f>
        <v>男</v>
      </c>
      <c r="F119" s="9" t="str">
        <f>"21011108616"</f>
        <v>21011108616</v>
      </c>
      <c r="G119" s="10"/>
    </row>
    <row r="120" ht="19" customHeight="1" spans="1:7">
      <c r="A120" s="9">
        <v>118</v>
      </c>
      <c r="B120" s="9" t="str">
        <f>"210113"</f>
        <v>210113</v>
      </c>
      <c r="C120" s="9" t="s">
        <v>8</v>
      </c>
      <c r="D120" s="9" t="str">
        <f>"代平川"</f>
        <v>代平川</v>
      </c>
      <c r="E120" s="9" t="str">
        <f t="shared" ref="E120:E123" si="18">"女"</f>
        <v>女</v>
      </c>
      <c r="F120" s="9" t="str">
        <f>"21011300708"</f>
        <v>21011300708</v>
      </c>
      <c r="G120" s="10"/>
    </row>
    <row r="121" ht="19" customHeight="1" spans="1:7">
      <c r="A121" s="9">
        <v>119</v>
      </c>
      <c r="B121" s="9" t="str">
        <f>"210113"</f>
        <v>210113</v>
      </c>
      <c r="C121" s="9" t="s">
        <v>8</v>
      </c>
      <c r="D121" s="9" t="str">
        <f>"张欣"</f>
        <v>张欣</v>
      </c>
      <c r="E121" s="9" t="str">
        <f t="shared" si="18"/>
        <v>女</v>
      </c>
      <c r="F121" s="9" t="str">
        <f>"21011300709"</f>
        <v>21011300709</v>
      </c>
      <c r="G121" s="10"/>
    </row>
    <row r="122" ht="19" customHeight="1" spans="1:7">
      <c r="A122" s="9">
        <v>120</v>
      </c>
      <c r="B122" s="9" t="str">
        <f>"210114"</f>
        <v>210114</v>
      </c>
      <c r="C122" s="9" t="s">
        <v>8</v>
      </c>
      <c r="D122" s="9" t="str">
        <f>"李凌峰"</f>
        <v>李凌峰</v>
      </c>
      <c r="E122" s="9" t="str">
        <f t="shared" si="17"/>
        <v>男</v>
      </c>
      <c r="F122" s="9" t="str">
        <f>"21011400713"</f>
        <v>21011400713</v>
      </c>
      <c r="G122" s="10"/>
    </row>
    <row r="123" ht="19" customHeight="1" spans="1:7">
      <c r="A123" s="9">
        <v>121</v>
      </c>
      <c r="B123" s="9" t="str">
        <f>"210114"</f>
        <v>210114</v>
      </c>
      <c r="C123" s="9" t="s">
        <v>8</v>
      </c>
      <c r="D123" s="9" t="str">
        <f>"王莹"</f>
        <v>王莹</v>
      </c>
      <c r="E123" s="9" t="str">
        <f t="shared" si="18"/>
        <v>女</v>
      </c>
      <c r="F123" s="9" t="str">
        <f>"21011400714"</f>
        <v>21011400714</v>
      </c>
      <c r="G123" s="10"/>
    </row>
    <row r="124" ht="19" customHeight="1" spans="1:7">
      <c r="A124" s="9">
        <v>122</v>
      </c>
      <c r="B124" s="9" t="str">
        <f>"210115"</f>
        <v>210115</v>
      </c>
      <c r="C124" s="9" t="s">
        <v>8</v>
      </c>
      <c r="D124" s="9" t="str">
        <f>"孙家鑫"</f>
        <v>孙家鑫</v>
      </c>
      <c r="E124" s="9" t="str">
        <f t="shared" si="17"/>
        <v>男</v>
      </c>
      <c r="F124" s="9" t="str">
        <f>"21011501105"</f>
        <v>21011501105</v>
      </c>
      <c r="G124" s="10"/>
    </row>
    <row r="125" ht="19" customHeight="1" spans="1:7">
      <c r="A125" s="9">
        <v>123</v>
      </c>
      <c r="B125" s="9" t="str">
        <f>"210115"</f>
        <v>210115</v>
      </c>
      <c r="C125" s="9" t="s">
        <v>8</v>
      </c>
      <c r="D125" s="9" t="str">
        <f>"李冰倩"</f>
        <v>李冰倩</v>
      </c>
      <c r="E125" s="9" t="str">
        <f t="shared" ref="E125:E130" si="19">"女"</f>
        <v>女</v>
      </c>
      <c r="F125" s="9" t="str">
        <f>"21011501113"</f>
        <v>21011501113</v>
      </c>
      <c r="G125" s="10"/>
    </row>
    <row r="126" ht="19" customHeight="1" spans="1:7">
      <c r="A126" s="9">
        <v>124</v>
      </c>
      <c r="B126" s="9" t="str">
        <f>"210115"</f>
        <v>210115</v>
      </c>
      <c r="C126" s="9" t="s">
        <v>8</v>
      </c>
      <c r="D126" s="9" t="str">
        <f>"刘艳萍"</f>
        <v>刘艳萍</v>
      </c>
      <c r="E126" s="9" t="str">
        <f t="shared" si="19"/>
        <v>女</v>
      </c>
      <c r="F126" s="9" t="str">
        <f>"21011501116"</f>
        <v>21011501116</v>
      </c>
      <c r="G126" s="10"/>
    </row>
    <row r="127" s="4" customFormat="1" ht="19" customHeight="1" spans="1:7">
      <c r="A127" s="9">
        <v>125</v>
      </c>
      <c r="B127" s="11" t="str">
        <f>"210115"</f>
        <v>210115</v>
      </c>
      <c r="C127" s="11" t="s">
        <v>8</v>
      </c>
      <c r="D127" s="11" t="str">
        <f>"刘畅"</f>
        <v>刘畅</v>
      </c>
      <c r="E127" s="11" t="str">
        <f t="shared" si="19"/>
        <v>女</v>
      </c>
      <c r="F127" s="11" t="str">
        <f>"21011501001"</f>
        <v>21011501001</v>
      </c>
      <c r="G127" s="10" t="s">
        <v>9</v>
      </c>
    </row>
    <row r="128" ht="19" customHeight="1" spans="1:7">
      <c r="A128" s="9">
        <v>126</v>
      </c>
      <c r="B128" s="9" t="str">
        <f t="shared" ref="B128:B131" si="20">"210116"</f>
        <v>210116</v>
      </c>
      <c r="C128" s="9" t="s">
        <v>8</v>
      </c>
      <c r="D128" s="9" t="str">
        <f>"胡晓萱"</f>
        <v>胡晓萱</v>
      </c>
      <c r="E128" s="9" t="str">
        <f t="shared" si="19"/>
        <v>女</v>
      </c>
      <c r="F128" s="9" t="str">
        <f>"21011601121"</f>
        <v>21011601121</v>
      </c>
      <c r="G128" s="10"/>
    </row>
    <row r="129" ht="19" customHeight="1" spans="1:7">
      <c r="A129" s="9">
        <v>127</v>
      </c>
      <c r="B129" s="9" t="str">
        <f t="shared" si="20"/>
        <v>210116</v>
      </c>
      <c r="C129" s="9" t="s">
        <v>8</v>
      </c>
      <c r="D129" s="9" t="str">
        <f>"张晓雯"</f>
        <v>张晓雯</v>
      </c>
      <c r="E129" s="9" t="str">
        <f t="shared" si="19"/>
        <v>女</v>
      </c>
      <c r="F129" s="9" t="str">
        <f>"21011601119"</f>
        <v>21011601119</v>
      </c>
      <c r="G129" s="10"/>
    </row>
    <row r="130" ht="19" customHeight="1" spans="1:7">
      <c r="A130" s="9">
        <v>128</v>
      </c>
      <c r="B130" s="9" t="str">
        <f t="shared" si="20"/>
        <v>210116</v>
      </c>
      <c r="C130" s="9" t="s">
        <v>8</v>
      </c>
      <c r="D130" s="9" t="str">
        <f>"李玲利"</f>
        <v>李玲利</v>
      </c>
      <c r="E130" s="9" t="str">
        <f t="shared" si="19"/>
        <v>女</v>
      </c>
      <c r="F130" s="9" t="str">
        <f>"21011601127"</f>
        <v>21011601127</v>
      </c>
      <c r="G130" s="10"/>
    </row>
    <row r="131" ht="19" customHeight="1" spans="1:7">
      <c r="A131" s="9">
        <v>129</v>
      </c>
      <c r="B131" s="9" t="str">
        <f t="shared" si="20"/>
        <v>210116</v>
      </c>
      <c r="C131" s="9" t="s">
        <v>8</v>
      </c>
      <c r="D131" s="9" t="str">
        <f>"闵庆林"</f>
        <v>闵庆林</v>
      </c>
      <c r="E131" s="9" t="str">
        <f>"男"</f>
        <v>男</v>
      </c>
      <c r="F131" s="9" t="str">
        <f>"21011601126"</f>
        <v>21011601126</v>
      </c>
      <c r="G131" s="10"/>
    </row>
    <row r="132" ht="19" customHeight="1" spans="1:7">
      <c r="A132" s="9">
        <v>130</v>
      </c>
      <c r="B132" s="9" t="str">
        <f>"210117"</f>
        <v>210117</v>
      </c>
      <c r="C132" s="9" t="s">
        <v>8</v>
      </c>
      <c r="D132" s="9" t="str">
        <f>"邓文国"</f>
        <v>邓文国</v>
      </c>
      <c r="E132" s="9" t="str">
        <f t="shared" ref="E132:E136" si="21">"女"</f>
        <v>女</v>
      </c>
      <c r="F132" s="9" t="str">
        <f>"21011708603"</f>
        <v>21011708603</v>
      </c>
      <c r="G132" s="10"/>
    </row>
    <row r="133" ht="19" customHeight="1" spans="1:7">
      <c r="A133" s="9">
        <v>131</v>
      </c>
      <c r="B133" s="9" t="str">
        <f>"210118"</f>
        <v>210118</v>
      </c>
      <c r="C133" s="9" t="s">
        <v>8</v>
      </c>
      <c r="D133" s="9" t="str">
        <f>"许玉箫"</f>
        <v>许玉箫</v>
      </c>
      <c r="E133" s="9" t="str">
        <f>"男"</f>
        <v>男</v>
      </c>
      <c r="F133" s="9" t="str">
        <f>"21011808605"</f>
        <v>21011808605</v>
      </c>
      <c r="G133" s="10"/>
    </row>
    <row r="134" ht="19" customHeight="1" spans="1:7">
      <c r="A134" s="9">
        <v>132</v>
      </c>
      <c r="B134" s="9" t="str">
        <f>"210118"</f>
        <v>210118</v>
      </c>
      <c r="C134" s="9" t="s">
        <v>8</v>
      </c>
      <c r="D134" s="9" t="str">
        <f>"刘劭"</f>
        <v>刘劭</v>
      </c>
      <c r="E134" s="9" t="str">
        <f>"男"</f>
        <v>男</v>
      </c>
      <c r="F134" s="9" t="str">
        <f>"21011808606"</f>
        <v>21011808606</v>
      </c>
      <c r="G134" s="10"/>
    </row>
    <row r="135" ht="19" customHeight="1" spans="1:7">
      <c r="A135" s="9">
        <v>133</v>
      </c>
      <c r="B135" s="9" t="str">
        <f>"210119"</f>
        <v>210119</v>
      </c>
      <c r="C135" s="9" t="s">
        <v>8</v>
      </c>
      <c r="D135" s="9" t="str">
        <f>"陶晴儿"</f>
        <v>陶晴儿</v>
      </c>
      <c r="E135" s="9" t="str">
        <f t="shared" si="21"/>
        <v>女</v>
      </c>
      <c r="F135" s="9" t="str">
        <f>"21011908225"</f>
        <v>21011908225</v>
      </c>
      <c r="G135" s="10"/>
    </row>
    <row r="136" s="4" customFormat="1" ht="19" customHeight="1" spans="1:7">
      <c r="A136" s="9">
        <v>134</v>
      </c>
      <c r="B136" s="11" t="str">
        <f>"210119"</f>
        <v>210119</v>
      </c>
      <c r="C136" s="11" t="s">
        <v>8</v>
      </c>
      <c r="D136" s="11" t="str">
        <f>"张玉玉"</f>
        <v>张玉玉</v>
      </c>
      <c r="E136" s="11" t="str">
        <f t="shared" si="21"/>
        <v>女</v>
      </c>
      <c r="F136" s="11" t="str">
        <f>"21011908227"</f>
        <v>21011908227</v>
      </c>
      <c r="G136" s="10" t="s">
        <v>9</v>
      </c>
    </row>
    <row r="137" ht="19" customHeight="1" spans="1:7">
      <c r="A137" s="9">
        <v>135</v>
      </c>
      <c r="B137" s="9" t="str">
        <f>"210120"</f>
        <v>210120</v>
      </c>
      <c r="C137" s="9" t="s">
        <v>8</v>
      </c>
      <c r="D137" s="9" t="str">
        <f>"杨贤效"</f>
        <v>杨贤效</v>
      </c>
      <c r="E137" s="9" t="str">
        <f t="shared" ref="E137:E139" si="22">"男"</f>
        <v>男</v>
      </c>
      <c r="F137" s="9" t="str">
        <f>"21012007302"</f>
        <v>21012007302</v>
      </c>
      <c r="G137" s="10"/>
    </row>
    <row r="138" ht="19" customHeight="1" spans="1:7">
      <c r="A138" s="9">
        <v>136</v>
      </c>
      <c r="B138" s="9" t="str">
        <f>"210121"</f>
        <v>210121</v>
      </c>
      <c r="C138" s="9" t="s">
        <v>8</v>
      </c>
      <c r="D138" s="9" t="str">
        <f>"程小龙"</f>
        <v>程小龙</v>
      </c>
      <c r="E138" s="9" t="str">
        <f t="shared" si="22"/>
        <v>男</v>
      </c>
      <c r="F138" s="9" t="str">
        <f>"21012107305"</f>
        <v>21012107305</v>
      </c>
      <c r="G138" s="10"/>
    </row>
    <row r="139" ht="19" customHeight="1" spans="1:7">
      <c r="A139" s="9">
        <v>137</v>
      </c>
      <c r="B139" s="9" t="str">
        <f>"210121"</f>
        <v>210121</v>
      </c>
      <c r="C139" s="9" t="s">
        <v>8</v>
      </c>
      <c r="D139" s="9" t="str">
        <f>"蒋正"</f>
        <v>蒋正</v>
      </c>
      <c r="E139" s="9" t="str">
        <f t="shared" si="22"/>
        <v>男</v>
      </c>
      <c r="F139" s="9" t="str">
        <f>"21012107307"</f>
        <v>21012107307</v>
      </c>
      <c r="G139" s="10"/>
    </row>
    <row r="140" ht="19" customHeight="1" spans="1:7">
      <c r="A140" s="9">
        <v>138</v>
      </c>
      <c r="B140" s="9" t="str">
        <f>"210122"</f>
        <v>210122</v>
      </c>
      <c r="C140" s="9" t="s">
        <v>8</v>
      </c>
      <c r="D140" s="9" t="str">
        <f>"吕艳"</f>
        <v>吕艳</v>
      </c>
      <c r="E140" s="9" t="str">
        <f>"女"</f>
        <v>女</v>
      </c>
      <c r="F140" s="9" t="str">
        <f>"21012208715"</f>
        <v>21012208715</v>
      </c>
      <c r="G140" s="10"/>
    </row>
    <row r="141" ht="19" customHeight="1" spans="1:7">
      <c r="A141" s="9">
        <v>139</v>
      </c>
      <c r="B141" s="9" t="str">
        <f>"210122"</f>
        <v>210122</v>
      </c>
      <c r="C141" s="9" t="s">
        <v>8</v>
      </c>
      <c r="D141" s="9" t="str">
        <f>"苏洪宇"</f>
        <v>苏洪宇</v>
      </c>
      <c r="E141" s="9" t="str">
        <f>"男"</f>
        <v>男</v>
      </c>
      <c r="F141" s="9" t="str">
        <f>"21012208712"</f>
        <v>21012208712</v>
      </c>
      <c r="G141" s="10"/>
    </row>
    <row r="142" ht="19" customHeight="1" spans="1:7">
      <c r="A142" s="9">
        <v>140</v>
      </c>
      <c r="B142" s="9" t="str">
        <f>"210123"</f>
        <v>210123</v>
      </c>
      <c r="C142" s="9" t="s">
        <v>8</v>
      </c>
      <c r="D142" s="9" t="str">
        <f>"邱婉婷"</f>
        <v>邱婉婷</v>
      </c>
      <c r="E142" s="9" t="str">
        <f>"女"</f>
        <v>女</v>
      </c>
      <c r="F142" s="9" t="str">
        <f>"21012308011"</f>
        <v>21012308011</v>
      </c>
      <c r="G142" s="10"/>
    </row>
    <row r="143" ht="19" customHeight="1" spans="1:7">
      <c r="A143" s="9">
        <v>141</v>
      </c>
      <c r="B143" s="9" t="str">
        <f>"210124"</f>
        <v>210124</v>
      </c>
      <c r="C143" s="9" t="s">
        <v>8</v>
      </c>
      <c r="D143" s="9" t="str">
        <f>"高严"</f>
        <v>高严</v>
      </c>
      <c r="E143" s="9" t="str">
        <f>"女"</f>
        <v>女</v>
      </c>
      <c r="F143" s="9" t="str">
        <f>"21012408016"</f>
        <v>21012408016</v>
      </c>
      <c r="G143" s="10"/>
    </row>
    <row r="144" ht="19" customHeight="1" spans="1:7">
      <c r="A144" s="9">
        <v>142</v>
      </c>
      <c r="B144" s="9" t="str">
        <f>"210126"</f>
        <v>210126</v>
      </c>
      <c r="C144" s="9" t="s">
        <v>8</v>
      </c>
      <c r="D144" s="9" t="str">
        <f>"魏梦乐"</f>
        <v>魏梦乐</v>
      </c>
      <c r="E144" s="9" t="str">
        <f>"女"</f>
        <v>女</v>
      </c>
      <c r="F144" s="9" t="str">
        <f>"21012608121"</f>
        <v>21012608121</v>
      </c>
      <c r="G144" s="10"/>
    </row>
    <row r="145" ht="19" customHeight="1" spans="1:7">
      <c r="A145" s="9">
        <v>143</v>
      </c>
      <c r="B145" s="9" t="str">
        <f>"210126"</f>
        <v>210126</v>
      </c>
      <c r="C145" s="9" t="s">
        <v>8</v>
      </c>
      <c r="D145" s="9" t="str">
        <f>"李文"</f>
        <v>李文</v>
      </c>
      <c r="E145" s="9" t="str">
        <f>"女"</f>
        <v>女</v>
      </c>
      <c r="F145" s="9" t="str">
        <f>"21012608122"</f>
        <v>21012608122</v>
      </c>
      <c r="G145" s="10"/>
    </row>
    <row r="146" ht="19" customHeight="1" spans="1:7">
      <c r="A146" s="9">
        <v>144</v>
      </c>
      <c r="B146" s="9" t="str">
        <f>"210127"</f>
        <v>210127</v>
      </c>
      <c r="C146" s="9" t="s">
        <v>8</v>
      </c>
      <c r="D146" s="9" t="str">
        <f>"刘梦影"</f>
        <v>刘梦影</v>
      </c>
      <c r="E146" s="9" t="str">
        <f>"女"</f>
        <v>女</v>
      </c>
      <c r="F146" s="9" t="str">
        <f>"21012708401"</f>
        <v>21012708401</v>
      </c>
      <c r="G146" s="10"/>
    </row>
    <row r="147" ht="19" customHeight="1" spans="1:7">
      <c r="A147" s="9">
        <v>145</v>
      </c>
      <c r="B147" s="9" t="str">
        <f>"210127"</f>
        <v>210127</v>
      </c>
      <c r="C147" s="9" t="s">
        <v>8</v>
      </c>
      <c r="D147" s="9" t="str">
        <f>"赵文啟"</f>
        <v>赵文啟</v>
      </c>
      <c r="E147" s="9" t="str">
        <f>"男"</f>
        <v>男</v>
      </c>
      <c r="F147" s="9" t="str">
        <f>"21012708402"</f>
        <v>21012708402</v>
      </c>
      <c r="G147" s="10"/>
    </row>
    <row r="148" ht="19" customHeight="1" spans="1:7">
      <c r="A148" s="9">
        <v>146</v>
      </c>
      <c r="B148" s="9" t="str">
        <f>"210201"</f>
        <v>210201</v>
      </c>
      <c r="C148" s="9" t="s">
        <v>8</v>
      </c>
      <c r="D148" s="9" t="str">
        <f>"李翔"</f>
        <v>李翔</v>
      </c>
      <c r="E148" s="9" t="str">
        <f>"男"</f>
        <v>男</v>
      </c>
      <c r="F148" s="9" t="str">
        <f>"21020100315"</f>
        <v>21020100315</v>
      </c>
      <c r="G148" s="10"/>
    </row>
    <row r="149" ht="19" customHeight="1" spans="1:7">
      <c r="A149" s="9">
        <v>147</v>
      </c>
      <c r="B149" s="9" t="str">
        <f>"210201"</f>
        <v>210201</v>
      </c>
      <c r="C149" s="9" t="s">
        <v>8</v>
      </c>
      <c r="D149" s="9" t="str">
        <f>"李显显"</f>
        <v>李显显</v>
      </c>
      <c r="E149" s="9" t="str">
        <f>"男"</f>
        <v>男</v>
      </c>
      <c r="F149" s="9" t="str">
        <f>"21020100325"</f>
        <v>21020100325</v>
      </c>
      <c r="G149" s="10"/>
    </row>
    <row r="150" ht="19" customHeight="1" spans="1:7">
      <c r="A150" s="9">
        <v>148</v>
      </c>
      <c r="B150" s="9" t="str">
        <f>"210201"</f>
        <v>210201</v>
      </c>
      <c r="C150" s="9" t="s">
        <v>8</v>
      </c>
      <c r="D150" s="9" t="str">
        <f>"蒋昕"</f>
        <v>蒋昕</v>
      </c>
      <c r="E150" s="9" t="str">
        <f>"男"</f>
        <v>男</v>
      </c>
      <c r="F150" s="9" t="str">
        <f>"21020100317"</f>
        <v>21020100317</v>
      </c>
      <c r="G150" s="10"/>
    </row>
    <row r="151" ht="19" customHeight="1" spans="1:7">
      <c r="A151" s="9">
        <v>149</v>
      </c>
      <c r="B151" s="9" t="str">
        <f>"210201"</f>
        <v>210201</v>
      </c>
      <c r="C151" s="9" t="s">
        <v>8</v>
      </c>
      <c r="D151" s="9" t="str">
        <f>"顾佳伟"</f>
        <v>顾佳伟</v>
      </c>
      <c r="E151" s="9" t="str">
        <f>"女"</f>
        <v>女</v>
      </c>
      <c r="F151" s="9" t="str">
        <f>"21020100316"</f>
        <v>21020100316</v>
      </c>
      <c r="G151" s="10"/>
    </row>
    <row r="152" ht="19" customHeight="1" spans="1:7">
      <c r="A152" s="9">
        <v>150</v>
      </c>
      <c r="B152" s="9" t="str">
        <f t="shared" ref="B152:B158" si="23">"210202"</f>
        <v>210202</v>
      </c>
      <c r="C152" s="9" t="s">
        <v>8</v>
      </c>
      <c r="D152" s="9" t="str">
        <f>"母在虎"</f>
        <v>母在虎</v>
      </c>
      <c r="E152" s="9" t="str">
        <f>"男"</f>
        <v>男</v>
      </c>
      <c r="F152" s="9" t="str">
        <f>"21020200328"</f>
        <v>21020200328</v>
      </c>
      <c r="G152" s="10"/>
    </row>
    <row r="153" ht="19" customHeight="1" spans="1:7">
      <c r="A153" s="9">
        <v>151</v>
      </c>
      <c r="B153" s="9" t="str">
        <f t="shared" si="23"/>
        <v>210202</v>
      </c>
      <c r="C153" s="9" t="s">
        <v>8</v>
      </c>
      <c r="D153" s="9" t="str">
        <f>"张浩民"</f>
        <v>张浩民</v>
      </c>
      <c r="E153" s="9" t="str">
        <f>"男"</f>
        <v>男</v>
      </c>
      <c r="F153" s="9" t="str">
        <f>"21020200402"</f>
        <v>21020200402</v>
      </c>
      <c r="G153" s="10"/>
    </row>
    <row r="154" ht="19" customHeight="1" spans="1:7">
      <c r="A154" s="9">
        <v>152</v>
      </c>
      <c r="B154" s="9" t="str">
        <f t="shared" si="23"/>
        <v>210202</v>
      </c>
      <c r="C154" s="9" t="s">
        <v>8</v>
      </c>
      <c r="D154" s="9" t="str">
        <f>"李务聪"</f>
        <v>李务聪</v>
      </c>
      <c r="E154" s="9" t="str">
        <f>"女"</f>
        <v>女</v>
      </c>
      <c r="F154" s="9" t="str">
        <f>"21020200329"</f>
        <v>21020200329</v>
      </c>
      <c r="G154" s="10"/>
    </row>
    <row r="155" ht="19" customHeight="1" spans="1:7">
      <c r="A155" s="9">
        <v>153</v>
      </c>
      <c r="B155" s="9" t="str">
        <f t="shared" si="23"/>
        <v>210202</v>
      </c>
      <c r="C155" s="9" t="s">
        <v>8</v>
      </c>
      <c r="D155" s="9" t="str">
        <f>"张雷"</f>
        <v>张雷</v>
      </c>
      <c r="E155" s="9" t="str">
        <f>"男"</f>
        <v>男</v>
      </c>
      <c r="F155" s="9" t="str">
        <f>"21020200401"</f>
        <v>21020200401</v>
      </c>
      <c r="G155" s="10"/>
    </row>
    <row r="156" ht="19" customHeight="1" spans="1:7">
      <c r="A156" s="9">
        <v>154</v>
      </c>
      <c r="B156" s="9" t="str">
        <f t="shared" si="23"/>
        <v>210202</v>
      </c>
      <c r="C156" s="9" t="s">
        <v>8</v>
      </c>
      <c r="D156" s="9" t="str">
        <f>"戴向东"</f>
        <v>戴向东</v>
      </c>
      <c r="E156" s="9" t="str">
        <f>"男"</f>
        <v>男</v>
      </c>
      <c r="F156" s="9" t="str">
        <f>"21020200330"</f>
        <v>21020200330</v>
      </c>
      <c r="G156" s="10"/>
    </row>
    <row r="157" ht="19" customHeight="1" spans="1:7">
      <c r="A157" s="9">
        <v>155</v>
      </c>
      <c r="B157" s="9" t="str">
        <f t="shared" si="23"/>
        <v>210202</v>
      </c>
      <c r="C157" s="9" t="s">
        <v>8</v>
      </c>
      <c r="D157" s="9" t="str">
        <f>"黄雪莉"</f>
        <v>黄雪莉</v>
      </c>
      <c r="E157" s="9" t="str">
        <f>"女"</f>
        <v>女</v>
      </c>
      <c r="F157" s="9" t="str">
        <f>"21020200404"</f>
        <v>21020200404</v>
      </c>
      <c r="G157" s="10"/>
    </row>
    <row r="158" ht="19" customHeight="1" spans="1:7">
      <c r="A158" s="9">
        <v>156</v>
      </c>
      <c r="B158" s="9" t="str">
        <f t="shared" si="23"/>
        <v>210202</v>
      </c>
      <c r="C158" s="9" t="s">
        <v>8</v>
      </c>
      <c r="D158" s="9" t="str">
        <f>"程彬"</f>
        <v>程彬</v>
      </c>
      <c r="E158" s="9" t="str">
        <f>"男"</f>
        <v>男</v>
      </c>
      <c r="F158" s="9" t="str">
        <f>"21020200409"</f>
        <v>21020200409</v>
      </c>
      <c r="G158" s="10"/>
    </row>
    <row r="159" ht="19" customHeight="1" spans="1:7">
      <c r="A159" s="9">
        <v>157</v>
      </c>
      <c r="B159" s="9" t="str">
        <f>"210205"</f>
        <v>210205</v>
      </c>
      <c r="C159" s="9" t="s">
        <v>8</v>
      </c>
      <c r="D159" s="9" t="str">
        <f>"李婷婷"</f>
        <v>李婷婷</v>
      </c>
      <c r="E159" s="9" t="str">
        <f>"女"</f>
        <v>女</v>
      </c>
      <c r="F159" s="9" t="str">
        <f>"21020508519"</f>
        <v>21020508519</v>
      </c>
      <c r="G159" s="10"/>
    </row>
    <row r="160" ht="19" customHeight="1" spans="1:7">
      <c r="A160" s="9">
        <v>158</v>
      </c>
      <c r="B160" s="9" t="str">
        <f>"210205"</f>
        <v>210205</v>
      </c>
      <c r="C160" s="9" t="s">
        <v>8</v>
      </c>
      <c r="D160" s="9" t="str">
        <f>"李东海"</f>
        <v>李东海</v>
      </c>
      <c r="E160" s="9" t="str">
        <f>"男"</f>
        <v>男</v>
      </c>
      <c r="F160" s="9" t="str">
        <f>"21020508520"</f>
        <v>21020508520</v>
      </c>
      <c r="G160" s="10"/>
    </row>
    <row r="161" ht="19" customHeight="1" spans="1:7">
      <c r="A161" s="9">
        <v>159</v>
      </c>
      <c r="B161" s="9" t="str">
        <f>"210206"</f>
        <v>210206</v>
      </c>
      <c r="C161" s="9" t="s">
        <v>8</v>
      </c>
      <c r="D161" s="9" t="str">
        <f>"查盼盼"</f>
        <v>查盼盼</v>
      </c>
      <c r="E161" s="9" t="str">
        <f>"女"</f>
        <v>女</v>
      </c>
      <c r="F161" s="9" t="str">
        <f>"21020608528"</f>
        <v>21020608528</v>
      </c>
      <c r="G161" s="10"/>
    </row>
    <row r="162" ht="19" customHeight="1" spans="1:7">
      <c r="A162" s="9">
        <v>160</v>
      </c>
      <c r="B162" s="9" t="str">
        <f>"210206"</f>
        <v>210206</v>
      </c>
      <c r="C162" s="9" t="s">
        <v>8</v>
      </c>
      <c r="D162" s="9" t="str">
        <f>"席坐云"</f>
        <v>席坐云</v>
      </c>
      <c r="E162" s="9" t="str">
        <f>"女"</f>
        <v>女</v>
      </c>
      <c r="F162" s="9" t="str">
        <f>"21020608527"</f>
        <v>21020608527</v>
      </c>
      <c r="G162" s="10"/>
    </row>
    <row r="163" ht="19" customHeight="1" spans="1:7">
      <c r="A163" s="9">
        <v>161</v>
      </c>
      <c r="B163" s="9" t="str">
        <f t="shared" ref="B163:B166" si="24">"210208"</f>
        <v>210208</v>
      </c>
      <c r="C163" s="9" t="s">
        <v>8</v>
      </c>
      <c r="D163" s="9" t="str">
        <f>"蔡益国"</f>
        <v>蔡益国</v>
      </c>
      <c r="E163" s="9" t="str">
        <f>"男"</f>
        <v>男</v>
      </c>
      <c r="F163" s="9" t="str">
        <f>"21020800722"</f>
        <v>21020800722</v>
      </c>
      <c r="G163" s="10"/>
    </row>
    <row r="164" ht="19" customHeight="1" spans="1:7">
      <c r="A164" s="9">
        <v>162</v>
      </c>
      <c r="B164" s="9" t="str">
        <f t="shared" si="24"/>
        <v>210208</v>
      </c>
      <c r="C164" s="9" t="s">
        <v>8</v>
      </c>
      <c r="D164" s="9" t="str">
        <f>"刘雨露"</f>
        <v>刘雨露</v>
      </c>
      <c r="E164" s="9" t="str">
        <f t="shared" ref="E164:E179" si="25">"女"</f>
        <v>女</v>
      </c>
      <c r="F164" s="9" t="str">
        <f>"21020800718"</f>
        <v>21020800718</v>
      </c>
      <c r="G164" s="10"/>
    </row>
    <row r="165" ht="19" customHeight="1" spans="1:7">
      <c r="A165" s="9">
        <v>163</v>
      </c>
      <c r="B165" s="9" t="str">
        <f t="shared" si="24"/>
        <v>210208</v>
      </c>
      <c r="C165" s="9" t="s">
        <v>8</v>
      </c>
      <c r="D165" s="9" t="str">
        <f>"张雪冰"</f>
        <v>张雪冰</v>
      </c>
      <c r="E165" s="9" t="str">
        <f t="shared" si="25"/>
        <v>女</v>
      </c>
      <c r="F165" s="9" t="str">
        <f>"21020800720"</f>
        <v>21020800720</v>
      </c>
      <c r="G165" s="10"/>
    </row>
    <row r="166" ht="19" customHeight="1" spans="1:7">
      <c r="A166" s="9">
        <v>164</v>
      </c>
      <c r="B166" s="9" t="str">
        <f t="shared" si="24"/>
        <v>210208</v>
      </c>
      <c r="C166" s="9" t="s">
        <v>8</v>
      </c>
      <c r="D166" s="9" t="str">
        <f>"任兵霞"</f>
        <v>任兵霞</v>
      </c>
      <c r="E166" s="9" t="str">
        <f t="shared" si="25"/>
        <v>女</v>
      </c>
      <c r="F166" s="9" t="str">
        <f>"21020800721"</f>
        <v>21020800721</v>
      </c>
      <c r="G166" s="10"/>
    </row>
    <row r="167" ht="19" customHeight="1" spans="1:7">
      <c r="A167" s="9">
        <v>165</v>
      </c>
      <c r="B167" s="9" t="str">
        <f>"210210"</f>
        <v>210210</v>
      </c>
      <c r="C167" s="9" t="s">
        <v>8</v>
      </c>
      <c r="D167" s="9" t="str">
        <f>"耿雨晴"</f>
        <v>耿雨晴</v>
      </c>
      <c r="E167" s="9" t="str">
        <f t="shared" si="25"/>
        <v>女</v>
      </c>
      <c r="F167" s="9" t="str">
        <f>"21021004428"</f>
        <v>21021004428</v>
      </c>
      <c r="G167" s="10"/>
    </row>
    <row r="168" ht="19" customHeight="1" spans="1:7">
      <c r="A168" s="9">
        <v>166</v>
      </c>
      <c r="B168" s="9" t="str">
        <f>"210210"</f>
        <v>210210</v>
      </c>
      <c r="C168" s="9" t="s">
        <v>8</v>
      </c>
      <c r="D168" s="9" t="str">
        <f>"李盼盼"</f>
        <v>李盼盼</v>
      </c>
      <c r="E168" s="9" t="str">
        <f t="shared" si="25"/>
        <v>女</v>
      </c>
      <c r="F168" s="9" t="str">
        <f>"21021004013"</f>
        <v>21021004013</v>
      </c>
      <c r="G168" s="10"/>
    </row>
    <row r="169" ht="19" customHeight="1" spans="1:7">
      <c r="A169" s="9">
        <v>167</v>
      </c>
      <c r="B169" s="9" t="str">
        <f t="shared" ref="B169:B183" si="26">"210210"</f>
        <v>210210</v>
      </c>
      <c r="C169" s="9" t="s">
        <v>8</v>
      </c>
      <c r="D169" s="9" t="str">
        <f>"杨进"</f>
        <v>杨进</v>
      </c>
      <c r="E169" s="9" t="str">
        <f t="shared" si="25"/>
        <v>女</v>
      </c>
      <c r="F169" s="9" t="str">
        <f>"21021004301"</f>
        <v>21021004301</v>
      </c>
      <c r="G169" s="10"/>
    </row>
    <row r="170" ht="19" customHeight="1" spans="1:7">
      <c r="A170" s="9">
        <v>168</v>
      </c>
      <c r="B170" s="9" t="str">
        <f t="shared" si="26"/>
        <v>210210</v>
      </c>
      <c r="C170" s="9" t="s">
        <v>8</v>
      </c>
      <c r="D170" s="9" t="str">
        <f>"王海燕"</f>
        <v>王海燕</v>
      </c>
      <c r="E170" s="9" t="str">
        <f t="shared" si="25"/>
        <v>女</v>
      </c>
      <c r="F170" s="9" t="str">
        <f>"21021004014"</f>
        <v>21021004014</v>
      </c>
      <c r="G170" s="10"/>
    </row>
    <row r="171" ht="19" customHeight="1" spans="1:7">
      <c r="A171" s="9">
        <v>169</v>
      </c>
      <c r="B171" s="9" t="str">
        <f t="shared" si="26"/>
        <v>210210</v>
      </c>
      <c r="C171" s="9" t="s">
        <v>8</v>
      </c>
      <c r="D171" s="9" t="str">
        <f>"王影"</f>
        <v>王影</v>
      </c>
      <c r="E171" s="9" t="str">
        <f t="shared" si="25"/>
        <v>女</v>
      </c>
      <c r="F171" s="9" t="str">
        <f>"21021004422"</f>
        <v>21021004422</v>
      </c>
      <c r="G171" s="10"/>
    </row>
    <row r="172" ht="19" customHeight="1" spans="1:7">
      <c r="A172" s="9">
        <v>170</v>
      </c>
      <c r="B172" s="9" t="str">
        <f t="shared" si="26"/>
        <v>210210</v>
      </c>
      <c r="C172" s="9" t="s">
        <v>8</v>
      </c>
      <c r="D172" s="9" t="str">
        <f>"苑永晴"</f>
        <v>苑永晴</v>
      </c>
      <c r="E172" s="9" t="str">
        <f t="shared" si="25"/>
        <v>女</v>
      </c>
      <c r="F172" s="9" t="str">
        <f>"21021004509"</f>
        <v>21021004509</v>
      </c>
      <c r="G172" s="10"/>
    </row>
    <row r="173" ht="19" customHeight="1" spans="1:7">
      <c r="A173" s="9">
        <v>171</v>
      </c>
      <c r="B173" s="9" t="str">
        <f t="shared" si="26"/>
        <v>210210</v>
      </c>
      <c r="C173" s="9" t="s">
        <v>8</v>
      </c>
      <c r="D173" s="9" t="str">
        <f>"葛卓群"</f>
        <v>葛卓群</v>
      </c>
      <c r="E173" s="9" t="str">
        <f t="shared" si="25"/>
        <v>女</v>
      </c>
      <c r="F173" s="9" t="str">
        <f>"21021004228"</f>
        <v>21021004228</v>
      </c>
      <c r="G173" s="10"/>
    </row>
    <row r="174" ht="19" customHeight="1" spans="1:7">
      <c r="A174" s="9">
        <v>172</v>
      </c>
      <c r="B174" s="9" t="str">
        <f t="shared" si="26"/>
        <v>210210</v>
      </c>
      <c r="C174" s="9" t="s">
        <v>8</v>
      </c>
      <c r="D174" s="9" t="str">
        <f>"胡雅婷"</f>
        <v>胡雅婷</v>
      </c>
      <c r="E174" s="9" t="str">
        <f t="shared" si="25"/>
        <v>女</v>
      </c>
      <c r="F174" s="9" t="str">
        <f>"21021004120"</f>
        <v>21021004120</v>
      </c>
      <c r="G174" s="10"/>
    </row>
    <row r="175" ht="19" customHeight="1" spans="1:7">
      <c r="A175" s="9">
        <v>173</v>
      </c>
      <c r="B175" s="9" t="str">
        <f t="shared" si="26"/>
        <v>210210</v>
      </c>
      <c r="C175" s="9" t="s">
        <v>8</v>
      </c>
      <c r="D175" s="9" t="str">
        <f>"王莉莉"</f>
        <v>王莉莉</v>
      </c>
      <c r="E175" s="9" t="str">
        <f t="shared" si="25"/>
        <v>女</v>
      </c>
      <c r="F175" s="9" t="str">
        <f>"21021004419"</f>
        <v>21021004419</v>
      </c>
      <c r="G175" s="10"/>
    </row>
    <row r="176" ht="19" customHeight="1" spans="1:7">
      <c r="A176" s="9">
        <v>174</v>
      </c>
      <c r="B176" s="9" t="str">
        <f t="shared" si="26"/>
        <v>210210</v>
      </c>
      <c r="C176" s="9" t="s">
        <v>8</v>
      </c>
      <c r="D176" s="9" t="str">
        <f>"肖凡"</f>
        <v>肖凡</v>
      </c>
      <c r="E176" s="9" t="str">
        <f t="shared" si="25"/>
        <v>女</v>
      </c>
      <c r="F176" s="9" t="str">
        <f>"21021004324"</f>
        <v>21021004324</v>
      </c>
      <c r="G176" s="10"/>
    </row>
    <row r="177" ht="19" customHeight="1" spans="1:7">
      <c r="A177" s="9">
        <v>175</v>
      </c>
      <c r="B177" s="9" t="str">
        <f t="shared" si="26"/>
        <v>210210</v>
      </c>
      <c r="C177" s="9" t="s">
        <v>8</v>
      </c>
      <c r="D177" s="9" t="str">
        <f>"姜梦影"</f>
        <v>姜梦影</v>
      </c>
      <c r="E177" s="9" t="str">
        <f t="shared" si="25"/>
        <v>女</v>
      </c>
      <c r="F177" s="9" t="str">
        <f>"21021004212"</f>
        <v>21021004212</v>
      </c>
      <c r="G177" s="10"/>
    </row>
    <row r="178" ht="19" customHeight="1" spans="1:7">
      <c r="A178" s="9">
        <v>176</v>
      </c>
      <c r="B178" s="9" t="str">
        <f t="shared" si="26"/>
        <v>210210</v>
      </c>
      <c r="C178" s="9" t="s">
        <v>8</v>
      </c>
      <c r="D178" s="9" t="str">
        <f>"孙梦梦"</f>
        <v>孙梦梦</v>
      </c>
      <c r="E178" s="9" t="str">
        <f t="shared" si="25"/>
        <v>女</v>
      </c>
      <c r="F178" s="9" t="str">
        <f>"21021004417"</f>
        <v>21021004417</v>
      </c>
      <c r="G178" s="10"/>
    </row>
    <row r="179" ht="19" customHeight="1" spans="1:7">
      <c r="A179" s="9">
        <v>177</v>
      </c>
      <c r="B179" s="9" t="str">
        <f t="shared" si="26"/>
        <v>210210</v>
      </c>
      <c r="C179" s="9" t="s">
        <v>8</v>
      </c>
      <c r="D179" s="9" t="str">
        <f>"魏飞燕"</f>
        <v>魏飞燕</v>
      </c>
      <c r="E179" s="9" t="str">
        <f t="shared" si="25"/>
        <v>女</v>
      </c>
      <c r="F179" s="9" t="str">
        <f>"21021004210"</f>
        <v>21021004210</v>
      </c>
      <c r="G179" s="10"/>
    </row>
    <row r="180" ht="19" customHeight="1" spans="1:7">
      <c r="A180" s="9">
        <v>178</v>
      </c>
      <c r="B180" s="9" t="str">
        <f t="shared" si="26"/>
        <v>210210</v>
      </c>
      <c r="C180" s="9" t="s">
        <v>8</v>
      </c>
      <c r="D180" s="9" t="str">
        <f>"潘胜男"</f>
        <v>潘胜男</v>
      </c>
      <c r="E180" s="9" t="str">
        <f t="shared" ref="E180:E186" si="27">"女"</f>
        <v>女</v>
      </c>
      <c r="F180" s="9" t="str">
        <f>"21021004330"</f>
        <v>21021004330</v>
      </c>
      <c r="G180" s="10"/>
    </row>
    <row r="181" ht="19" customHeight="1" spans="1:7">
      <c r="A181" s="9">
        <v>179</v>
      </c>
      <c r="B181" s="9" t="str">
        <f t="shared" si="26"/>
        <v>210210</v>
      </c>
      <c r="C181" s="9" t="s">
        <v>8</v>
      </c>
      <c r="D181" s="9" t="str">
        <f>"张杰"</f>
        <v>张杰</v>
      </c>
      <c r="E181" s="9" t="str">
        <f t="shared" si="27"/>
        <v>女</v>
      </c>
      <c r="F181" s="9" t="str">
        <f>"21021004218"</f>
        <v>21021004218</v>
      </c>
      <c r="G181" s="10"/>
    </row>
    <row r="182" ht="19" customHeight="1" spans="1:7">
      <c r="A182" s="9">
        <v>180</v>
      </c>
      <c r="B182" s="9" t="str">
        <f t="shared" si="26"/>
        <v>210210</v>
      </c>
      <c r="C182" s="9" t="s">
        <v>8</v>
      </c>
      <c r="D182" s="9" t="str">
        <f>"张慧如"</f>
        <v>张慧如</v>
      </c>
      <c r="E182" s="9" t="str">
        <f t="shared" si="27"/>
        <v>女</v>
      </c>
      <c r="F182" s="9" t="str">
        <f>"21021004023"</f>
        <v>21021004023</v>
      </c>
      <c r="G182" s="10"/>
    </row>
    <row r="183" ht="19" customHeight="1" spans="1:7">
      <c r="A183" s="9">
        <v>181</v>
      </c>
      <c r="B183" s="9" t="str">
        <f t="shared" si="26"/>
        <v>210210</v>
      </c>
      <c r="C183" s="9" t="s">
        <v>8</v>
      </c>
      <c r="D183" s="9" t="str">
        <f>"闫思钰"</f>
        <v>闫思钰</v>
      </c>
      <c r="E183" s="9" t="str">
        <f t="shared" si="27"/>
        <v>女</v>
      </c>
      <c r="F183" s="9" t="str">
        <f>"21021004410"</f>
        <v>21021004410</v>
      </c>
      <c r="G183" s="10"/>
    </row>
    <row r="184" ht="19" customHeight="1" spans="1:7">
      <c r="A184" s="9">
        <v>182</v>
      </c>
      <c r="B184" s="9" t="str">
        <f t="shared" ref="B184:B186" si="28">"210210"</f>
        <v>210210</v>
      </c>
      <c r="C184" s="9" t="s">
        <v>8</v>
      </c>
      <c r="D184" s="9" t="str">
        <f>"刘子薇"</f>
        <v>刘子薇</v>
      </c>
      <c r="E184" s="9" t="str">
        <f t="shared" si="27"/>
        <v>女</v>
      </c>
      <c r="F184" s="9" t="str">
        <f>"21021004424"</f>
        <v>21021004424</v>
      </c>
      <c r="G184" s="10"/>
    </row>
    <row r="185" s="4" customFormat="1" ht="19" customHeight="1" spans="1:7">
      <c r="A185" s="9">
        <v>183</v>
      </c>
      <c r="B185" s="11" t="str">
        <f t="shared" si="28"/>
        <v>210210</v>
      </c>
      <c r="C185" s="11" t="s">
        <v>8</v>
      </c>
      <c r="D185" s="11" t="str">
        <f>"刘可欣"</f>
        <v>刘可欣</v>
      </c>
      <c r="E185" s="11" t="str">
        <f t="shared" si="27"/>
        <v>女</v>
      </c>
      <c r="F185" s="11" t="str">
        <f>"21021004311"</f>
        <v>21021004311</v>
      </c>
      <c r="G185" s="11" t="s">
        <v>9</v>
      </c>
    </row>
    <row r="186" s="4" customFormat="1" ht="19" customHeight="1" spans="1:7">
      <c r="A186" s="9">
        <v>184</v>
      </c>
      <c r="B186" s="11" t="str">
        <f t="shared" si="28"/>
        <v>210210</v>
      </c>
      <c r="C186" s="11" t="s">
        <v>8</v>
      </c>
      <c r="D186" s="11" t="str">
        <f>"李寒露"</f>
        <v>李寒露</v>
      </c>
      <c r="E186" s="11" t="str">
        <f t="shared" si="27"/>
        <v>女</v>
      </c>
      <c r="F186" s="11" t="str">
        <f>"21021004206"</f>
        <v>21021004206</v>
      </c>
      <c r="G186" s="11" t="s">
        <v>9</v>
      </c>
    </row>
    <row r="187" ht="19" customHeight="1" spans="1:7">
      <c r="A187" s="9">
        <v>185</v>
      </c>
      <c r="B187" s="9" t="str">
        <f t="shared" ref="B187:B196" si="29">"210211"</f>
        <v>210211</v>
      </c>
      <c r="C187" s="9" t="s">
        <v>8</v>
      </c>
      <c r="D187" s="9" t="str">
        <f>"曹悦"</f>
        <v>曹悦</v>
      </c>
      <c r="E187" s="9" t="str">
        <f t="shared" ref="E187:E196" si="30">"女"</f>
        <v>女</v>
      </c>
      <c r="F187" s="9" t="str">
        <f>"21021104829"</f>
        <v>21021104829</v>
      </c>
      <c r="G187" s="10"/>
    </row>
    <row r="188" ht="19" customHeight="1" spans="1:7">
      <c r="A188" s="9">
        <v>186</v>
      </c>
      <c r="B188" s="9" t="str">
        <f t="shared" si="29"/>
        <v>210211</v>
      </c>
      <c r="C188" s="9" t="s">
        <v>8</v>
      </c>
      <c r="D188" s="9" t="str">
        <f>"杨子夷"</f>
        <v>杨子夷</v>
      </c>
      <c r="E188" s="9" t="str">
        <f t="shared" si="30"/>
        <v>女</v>
      </c>
      <c r="F188" s="9" t="str">
        <f>"21021104806"</f>
        <v>21021104806</v>
      </c>
      <c r="G188" s="10"/>
    </row>
    <row r="189" ht="19" customHeight="1" spans="1:7">
      <c r="A189" s="9">
        <v>187</v>
      </c>
      <c r="B189" s="9" t="str">
        <f t="shared" si="29"/>
        <v>210211</v>
      </c>
      <c r="C189" s="9" t="s">
        <v>8</v>
      </c>
      <c r="D189" s="9" t="str">
        <f>"王冰冰"</f>
        <v>王冰冰</v>
      </c>
      <c r="E189" s="9" t="str">
        <f t="shared" si="30"/>
        <v>女</v>
      </c>
      <c r="F189" s="9" t="str">
        <f>"21021104809"</f>
        <v>21021104809</v>
      </c>
      <c r="G189" s="10"/>
    </row>
    <row r="190" ht="19" customHeight="1" spans="1:7">
      <c r="A190" s="9">
        <v>188</v>
      </c>
      <c r="B190" s="9" t="str">
        <f t="shared" si="29"/>
        <v>210211</v>
      </c>
      <c r="C190" s="9" t="s">
        <v>8</v>
      </c>
      <c r="D190" s="9" t="str">
        <f>"张雨晴"</f>
        <v>张雨晴</v>
      </c>
      <c r="E190" s="9" t="str">
        <f t="shared" si="30"/>
        <v>女</v>
      </c>
      <c r="F190" s="9" t="str">
        <f>"21021104613"</f>
        <v>21021104613</v>
      </c>
      <c r="G190" s="10"/>
    </row>
    <row r="191" ht="19" customHeight="1" spans="1:7">
      <c r="A191" s="9">
        <v>189</v>
      </c>
      <c r="B191" s="9" t="str">
        <f t="shared" si="29"/>
        <v>210211</v>
      </c>
      <c r="C191" s="9" t="s">
        <v>8</v>
      </c>
      <c r="D191" s="9" t="str">
        <f>"胡如晴"</f>
        <v>胡如晴</v>
      </c>
      <c r="E191" s="9" t="str">
        <f t="shared" si="30"/>
        <v>女</v>
      </c>
      <c r="F191" s="9" t="str">
        <f>"21021104525"</f>
        <v>21021104525</v>
      </c>
      <c r="G191" s="10"/>
    </row>
    <row r="192" ht="19" customHeight="1" spans="1:7">
      <c r="A192" s="9">
        <v>190</v>
      </c>
      <c r="B192" s="9" t="str">
        <f t="shared" si="29"/>
        <v>210211</v>
      </c>
      <c r="C192" s="9" t="s">
        <v>8</v>
      </c>
      <c r="D192" s="9" t="str">
        <f>"朱会娟"</f>
        <v>朱会娟</v>
      </c>
      <c r="E192" s="9" t="str">
        <f t="shared" si="30"/>
        <v>女</v>
      </c>
      <c r="F192" s="9" t="str">
        <f>"21021104808"</f>
        <v>21021104808</v>
      </c>
      <c r="G192" s="10"/>
    </row>
    <row r="193" ht="19" customHeight="1" spans="1:7">
      <c r="A193" s="9">
        <v>191</v>
      </c>
      <c r="B193" s="9" t="str">
        <f t="shared" si="29"/>
        <v>210211</v>
      </c>
      <c r="C193" s="9" t="s">
        <v>8</v>
      </c>
      <c r="D193" s="9" t="str">
        <f>"王丽甜"</f>
        <v>王丽甜</v>
      </c>
      <c r="E193" s="9" t="str">
        <f t="shared" si="30"/>
        <v>女</v>
      </c>
      <c r="F193" s="9" t="str">
        <f>"21021104902"</f>
        <v>21021104902</v>
      </c>
      <c r="G193" s="10"/>
    </row>
    <row r="194" ht="19" customHeight="1" spans="1:7">
      <c r="A194" s="9">
        <v>192</v>
      </c>
      <c r="B194" s="9" t="str">
        <f t="shared" si="29"/>
        <v>210211</v>
      </c>
      <c r="C194" s="9" t="s">
        <v>8</v>
      </c>
      <c r="D194" s="9" t="str">
        <f>"周琳琳"</f>
        <v>周琳琳</v>
      </c>
      <c r="E194" s="9" t="str">
        <f t="shared" si="30"/>
        <v>女</v>
      </c>
      <c r="F194" s="9" t="str">
        <f>"21021104603"</f>
        <v>21021104603</v>
      </c>
      <c r="G194" s="10"/>
    </row>
    <row r="195" ht="19" customHeight="1" spans="1:7">
      <c r="A195" s="9">
        <v>193</v>
      </c>
      <c r="B195" s="9" t="str">
        <f t="shared" si="29"/>
        <v>210211</v>
      </c>
      <c r="C195" s="9" t="s">
        <v>8</v>
      </c>
      <c r="D195" s="9" t="str">
        <f>"牛晶晶"</f>
        <v>牛晶晶</v>
      </c>
      <c r="E195" s="9" t="str">
        <f t="shared" si="30"/>
        <v>女</v>
      </c>
      <c r="F195" s="9" t="str">
        <f>"21021104528"</f>
        <v>21021104528</v>
      </c>
      <c r="G195" s="10"/>
    </row>
    <row r="196" ht="19" customHeight="1" spans="1:7">
      <c r="A196" s="9">
        <v>194</v>
      </c>
      <c r="B196" s="9" t="str">
        <f t="shared" si="29"/>
        <v>210211</v>
      </c>
      <c r="C196" s="9" t="s">
        <v>8</v>
      </c>
      <c r="D196" s="9" t="str">
        <f>"朱梦茹"</f>
        <v>朱梦茹</v>
      </c>
      <c r="E196" s="9" t="str">
        <f t="shared" si="30"/>
        <v>女</v>
      </c>
      <c r="F196" s="9" t="str">
        <f>"21021104729"</f>
        <v>21021104729</v>
      </c>
      <c r="G196" s="10"/>
    </row>
    <row r="197" ht="19" customHeight="1" spans="1:7">
      <c r="A197" s="9">
        <v>195</v>
      </c>
      <c r="B197" s="9" t="str">
        <f t="shared" ref="B197:B202" si="31">"210212"</f>
        <v>210212</v>
      </c>
      <c r="C197" s="9" t="s">
        <v>8</v>
      </c>
      <c r="D197" s="9" t="str">
        <f>"梁浩然"</f>
        <v>梁浩然</v>
      </c>
      <c r="E197" s="9" t="str">
        <f t="shared" ref="E197:E200" si="32">"男"</f>
        <v>男</v>
      </c>
      <c r="F197" s="9" t="str">
        <f>"21021205009"</f>
        <v>21021205009</v>
      </c>
      <c r="G197" s="10"/>
    </row>
    <row r="198" ht="19" customHeight="1" spans="1:7">
      <c r="A198" s="9">
        <v>196</v>
      </c>
      <c r="B198" s="9" t="str">
        <f t="shared" si="31"/>
        <v>210212</v>
      </c>
      <c r="C198" s="9" t="s">
        <v>8</v>
      </c>
      <c r="D198" s="9" t="str">
        <f>"岳春宇"</f>
        <v>岳春宇</v>
      </c>
      <c r="E198" s="9" t="str">
        <f t="shared" si="32"/>
        <v>男</v>
      </c>
      <c r="F198" s="9" t="str">
        <f>"21021205018"</f>
        <v>21021205018</v>
      </c>
      <c r="G198" s="10"/>
    </row>
    <row r="199" ht="19" customHeight="1" spans="1:7">
      <c r="A199" s="9">
        <v>197</v>
      </c>
      <c r="B199" s="9" t="str">
        <f t="shared" si="31"/>
        <v>210212</v>
      </c>
      <c r="C199" s="9" t="s">
        <v>8</v>
      </c>
      <c r="D199" s="9" t="str">
        <f>"张森振"</f>
        <v>张森振</v>
      </c>
      <c r="E199" s="9" t="str">
        <f t="shared" si="32"/>
        <v>男</v>
      </c>
      <c r="F199" s="9" t="str">
        <f>"21021205030"</f>
        <v>21021205030</v>
      </c>
      <c r="G199" s="10"/>
    </row>
    <row r="200" ht="19" customHeight="1" spans="1:7">
      <c r="A200" s="9">
        <v>198</v>
      </c>
      <c r="B200" s="9" t="str">
        <f t="shared" si="31"/>
        <v>210212</v>
      </c>
      <c r="C200" s="9" t="s">
        <v>8</v>
      </c>
      <c r="D200" s="9" t="str">
        <f>"彭强"</f>
        <v>彭强</v>
      </c>
      <c r="E200" s="9" t="str">
        <f t="shared" si="32"/>
        <v>男</v>
      </c>
      <c r="F200" s="9" t="str">
        <f>"21021205021"</f>
        <v>21021205021</v>
      </c>
      <c r="G200" s="10"/>
    </row>
    <row r="201" ht="19" customHeight="1" spans="1:7">
      <c r="A201" s="9">
        <v>199</v>
      </c>
      <c r="B201" s="9" t="str">
        <f t="shared" si="31"/>
        <v>210212</v>
      </c>
      <c r="C201" s="9" t="s">
        <v>8</v>
      </c>
      <c r="D201" s="9" t="str">
        <f>"王李艳"</f>
        <v>王李艳</v>
      </c>
      <c r="E201" s="9" t="str">
        <f>"女"</f>
        <v>女</v>
      </c>
      <c r="F201" s="9" t="str">
        <f>"21021205014"</f>
        <v>21021205014</v>
      </c>
      <c r="G201" s="10"/>
    </row>
    <row r="202" ht="19" customHeight="1" spans="1:7">
      <c r="A202" s="9">
        <v>200</v>
      </c>
      <c r="B202" s="9" t="str">
        <f t="shared" si="31"/>
        <v>210212</v>
      </c>
      <c r="C202" s="9" t="s">
        <v>8</v>
      </c>
      <c r="D202" s="9" t="str">
        <f>"王倩宇"</f>
        <v>王倩宇</v>
      </c>
      <c r="E202" s="9" t="str">
        <f t="shared" ref="E202:E206" si="33">"男"</f>
        <v>男</v>
      </c>
      <c r="F202" s="9" t="str">
        <f>"21021205118"</f>
        <v>21021205118</v>
      </c>
      <c r="G202" s="10"/>
    </row>
    <row r="203" ht="19" customHeight="1" spans="1:7">
      <c r="A203" s="9">
        <v>201</v>
      </c>
      <c r="B203" s="9" t="str">
        <f>"210213"</f>
        <v>210213</v>
      </c>
      <c r="C203" s="9" t="s">
        <v>8</v>
      </c>
      <c r="D203" s="9" t="str">
        <f>"韩同法"</f>
        <v>韩同法</v>
      </c>
      <c r="E203" s="9" t="str">
        <f t="shared" si="33"/>
        <v>男</v>
      </c>
      <c r="F203" s="9" t="str">
        <f>"21021307405"</f>
        <v>21021307405</v>
      </c>
      <c r="G203" s="10"/>
    </row>
    <row r="204" ht="19" customHeight="1" spans="1:7">
      <c r="A204" s="9">
        <v>202</v>
      </c>
      <c r="B204" s="9" t="str">
        <f>"210213"</f>
        <v>210213</v>
      </c>
      <c r="C204" s="9" t="s">
        <v>8</v>
      </c>
      <c r="D204" s="9" t="str">
        <f>"任开丽"</f>
        <v>任开丽</v>
      </c>
      <c r="E204" s="9" t="str">
        <f t="shared" ref="E204:E211" si="34">"女"</f>
        <v>女</v>
      </c>
      <c r="F204" s="9" t="str">
        <f>"21021307404"</f>
        <v>21021307404</v>
      </c>
      <c r="G204" s="10"/>
    </row>
    <row r="205" ht="19" customHeight="1" spans="1:7">
      <c r="A205" s="9">
        <v>203</v>
      </c>
      <c r="B205" s="9" t="str">
        <f t="shared" ref="B205:B208" si="35">"210214"</f>
        <v>210214</v>
      </c>
      <c r="C205" s="9" t="s">
        <v>8</v>
      </c>
      <c r="D205" s="9" t="str">
        <f>"侯凯凯"</f>
        <v>侯凯凯</v>
      </c>
      <c r="E205" s="9" t="str">
        <f t="shared" si="33"/>
        <v>男</v>
      </c>
      <c r="F205" s="9" t="str">
        <f>"21021405128"</f>
        <v>21021405128</v>
      </c>
      <c r="G205" s="10"/>
    </row>
    <row r="206" ht="19" customHeight="1" spans="1:7">
      <c r="A206" s="9">
        <v>204</v>
      </c>
      <c r="B206" s="9" t="str">
        <f t="shared" si="35"/>
        <v>210214</v>
      </c>
      <c r="C206" s="9" t="s">
        <v>8</v>
      </c>
      <c r="D206" s="9" t="str">
        <f>"张鑫"</f>
        <v>张鑫</v>
      </c>
      <c r="E206" s="9" t="str">
        <f t="shared" si="33"/>
        <v>男</v>
      </c>
      <c r="F206" s="9" t="str">
        <f>"21021405203"</f>
        <v>21021405203</v>
      </c>
      <c r="G206" s="10"/>
    </row>
    <row r="207" ht="19" customHeight="1" spans="1:7">
      <c r="A207" s="9">
        <v>205</v>
      </c>
      <c r="B207" s="9" t="str">
        <f t="shared" si="35"/>
        <v>210214</v>
      </c>
      <c r="C207" s="9" t="s">
        <v>8</v>
      </c>
      <c r="D207" s="9" t="str">
        <f>"佘盼盼"</f>
        <v>佘盼盼</v>
      </c>
      <c r="E207" s="9" t="str">
        <f t="shared" si="34"/>
        <v>女</v>
      </c>
      <c r="F207" s="9" t="str">
        <f>"21021405121"</f>
        <v>21021405121</v>
      </c>
      <c r="G207" s="10"/>
    </row>
    <row r="208" ht="19" customHeight="1" spans="1:7">
      <c r="A208" s="9">
        <v>206</v>
      </c>
      <c r="B208" s="9" t="str">
        <f t="shared" si="35"/>
        <v>210214</v>
      </c>
      <c r="C208" s="9" t="s">
        <v>8</v>
      </c>
      <c r="D208" s="9" t="str">
        <f>"邓宇翔"</f>
        <v>邓宇翔</v>
      </c>
      <c r="E208" s="9" t="str">
        <f>"男"</f>
        <v>男</v>
      </c>
      <c r="F208" s="9" t="str">
        <f>"21021405201"</f>
        <v>21021405201</v>
      </c>
      <c r="G208" s="10"/>
    </row>
    <row r="209" ht="19" customHeight="1" spans="1:7">
      <c r="A209" s="9">
        <v>207</v>
      </c>
      <c r="B209" s="9" t="str">
        <f>"210215"</f>
        <v>210215</v>
      </c>
      <c r="C209" s="9" t="s">
        <v>8</v>
      </c>
      <c r="D209" s="9" t="str">
        <f>"陈荣"</f>
        <v>陈荣</v>
      </c>
      <c r="E209" s="9" t="str">
        <f t="shared" si="34"/>
        <v>女</v>
      </c>
      <c r="F209" s="9" t="str">
        <f>"21021508218"</f>
        <v>21021508218</v>
      </c>
      <c r="G209" s="10"/>
    </row>
    <row r="210" s="4" customFormat="1" ht="19" customHeight="1" spans="1:7">
      <c r="A210" s="9">
        <v>208</v>
      </c>
      <c r="B210" s="11" t="str">
        <f>"210215"</f>
        <v>210215</v>
      </c>
      <c r="C210" s="11" t="s">
        <v>8</v>
      </c>
      <c r="D210" s="11" t="str">
        <f>"邵群"</f>
        <v>邵群</v>
      </c>
      <c r="E210" s="11" t="str">
        <f>"男"</f>
        <v>男</v>
      </c>
      <c r="F210" s="11" t="str">
        <f>"21021508217"</f>
        <v>21021508217</v>
      </c>
      <c r="G210" s="11" t="s">
        <v>9</v>
      </c>
    </row>
    <row r="211" ht="19" customHeight="1" spans="1:7">
      <c r="A211" s="9">
        <v>209</v>
      </c>
      <c r="B211" s="9" t="str">
        <f>"210216"</f>
        <v>210216</v>
      </c>
      <c r="C211" s="9" t="s">
        <v>8</v>
      </c>
      <c r="D211" s="9" t="str">
        <f>"宋雪梅"</f>
        <v>宋雪梅</v>
      </c>
      <c r="E211" s="9" t="str">
        <f>"女"</f>
        <v>女</v>
      </c>
      <c r="F211" s="9" t="str">
        <f>"21021608221"</f>
        <v>21021608221</v>
      </c>
      <c r="G211" s="10"/>
    </row>
    <row r="212" ht="19" customHeight="1" spans="1:7">
      <c r="A212" s="9">
        <v>210</v>
      </c>
      <c r="B212" s="9" t="str">
        <f>"210216"</f>
        <v>210216</v>
      </c>
      <c r="C212" s="9" t="s">
        <v>8</v>
      </c>
      <c r="D212" s="9" t="str">
        <f>"侯梦剑"</f>
        <v>侯梦剑</v>
      </c>
      <c r="E212" s="9" t="str">
        <f>"男"</f>
        <v>男</v>
      </c>
      <c r="F212" s="9" t="str">
        <f>"21021608219"</f>
        <v>21021608219</v>
      </c>
      <c r="G212" s="10"/>
    </row>
    <row r="213" ht="19" customHeight="1" spans="1:7">
      <c r="A213" s="9">
        <v>211</v>
      </c>
      <c r="B213" s="9" t="str">
        <f>"210217"</f>
        <v>210217</v>
      </c>
      <c r="C213" s="9" t="s">
        <v>8</v>
      </c>
      <c r="D213" s="9" t="str">
        <f>"侯泽邦"</f>
        <v>侯泽邦</v>
      </c>
      <c r="E213" s="9" t="str">
        <f>"男"</f>
        <v>男</v>
      </c>
      <c r="F213" s="9" t="str">
        <f>"21021708003"</f>
        <v>21021708003</v>
      </c>
      <c r="G213" s="10"/>
    </row>
    <row r="214" ht="19" customHeight="1" spans="1:7">
      <c r="A214" s="9">
        <v>212</v>
      </c>
      <c r="B214" s="9" t="str">
        <f>"210217"</f>
        <v>210217</v>
      </c>
      <c r="C214" s="9" t="s">
        <v>8</v>
      </c>
      <c r="D214" s="9" t="str">
        <f>"邓小丽"</f>
        <v>邓小丽</v>
      </c>
      <c r="E214" s="9" t="str">
        <f>"女"</f>
        <v>女</v>
      </c>
      <c r="F214" s="9" t="str">
        <f>"21021708001"</f>
        <v>21021708001</v>
      </c>
      <c r="G214" s="10"/>
    </row>
    <row r="215" ht="19" customHeight="1" spans="1:7">
      <c r="A215" s="9">
        <v>213</v>
      </c>
      <c r="B215" s="9" t="str">
        <f>"210218"</f>
        <v>210218</v>
      </c>
      <c r="C215" s="9" t="s">
        <v>8</v>
      </c>
      <c r="D215" s="9" t="str">
        <f>"王珂宇"</f>
        <v>王珂宇</v>
      </c>
      <c r="E215" s="9" t="str">
        <f>"女"</f>
        <v>女</v>
      </c>
      <c r="F215" s="9" t="str">
        <f>"21021808021"</f>
        <v>21021808021</v>
      </c>
      <c r="G215" s="10"/>
    </row>
    <row r="216" ht="19" customHeight="1" spans="1:7">
      <c r="A216" s="9">
        <v>214</v>
      </c>
      <c r="B216" s="9" t="str">
        <f>"210219"</f>
        <v>210219</v>
      </c>
      <c r="C216" s="9" t="s">
        <v>8</v>
      </c>
      <c r="D216" s="9" t="str">
        <f>"王标"</f>
        <v>王标</v>
      </c>
      <c r="E216" s="9" t="str">
        <f>"男"</f>
        <v>男</v>
      </c>
      <c r="F216" s="9" t="str">
        <f>"21021908024"</f>
        <v>21021908024</v>
      </c>
      <c r="G216" s="10"/>
    </row>
    <row r="217" ht="19" customHeight="1" spans="1:7">
      <c r="A217" s="9">
        <v>215</v>
      </c>
      <c r="B217" s="9" t="str">
        <f>"210219"</f>
        <v>210219</v>
      </c>
      <c r="C217" s="9" t="s">
        <v>8</v>
      </c>
      <c r="D217" s="9" t="str">
        <f>"葛爽爽"</f>
        <v>葛爽爽</v>
      </c>
      <c r="E217" s="9" t="str">
        <f>"女"</f>
        <v>女</v>
      </c>
      <c r="F217" s="9" t="str">
        <f>"21021908022"</f>
        <v>21021908022</v>
      </c>
      <c r="G217" s="10"/>
    </row>
    <row r="218" ht="19" customHeight="1" spans="1:7">
      <c r="A218" s="9">
        <v>216</v>
      </c>
      <c r="B218" s="9" t="str">
        <f>"210221"</f>
        <v>210221</v>
      </c>
      <c r="C218" s="9" t="s">
        <v>8</v>
      </c>
      <c r="D218" s="9" t="str">
        <f>"何琦彤"</f>
        <v>何琦彤</v>
      </c>
      <c r="E218" s="9" t="str">
        <f>"女"</f>
        <v>女</v>
      </c>
      <c r="F218" s="9" t="str">
        <f>"21022108620"</f>
        <v>21022108620</v>
      </c>
      <c r="G218" s="10"/>
    </row>
    <row r="219" ht="19" customHeight="1" spans="1:7">
      <c r="A219" s="9">
        <v>217</v>
      </c>
      <c r="B219" s="9" t="str">
        <f>"210224"</f>
        <v>210224</v>
      </c>
      <c r="C219" s="9" t="s">
        <v>8</v>
      </c>
      <c r="D219" s="9" t="str">
        <f>"王云云"</f>
        <v>王云云</v>
      </c>
      <c r="E219" s="9" t="str">
        <f t="shared" ref="E219:E221" si="36">"女"</f>
        <v>女</v>
      </c>
      <c r="F219" s="9" t="str">
        <f>"21022407309"</f>
        <v>21022407309</v>
      </c>
      <c r="G219" s="10"/>
    </row>
    <row r="220" ht="19" customHeight="1" spans="1:7">
      <c r="A220" s="9">
        <v>218</v>
      </c>
      <c r="B220" s="9" t="str">
        <f t="shared" ref="B220:B223" si="37">"210301"</f>
        <v>210301</v>
      </c>
      <c r="C220" s="9" t="s">
        <v>8</v>
      </c>
      <c r="D220" s="9" t="str">
        <f>"徐黄荣"</f>
        <v>徐黄荣</v>
      </c>
      <c r="E220" s="9" t="str">
        <f t="shared" si="36"/>
        <v>女</v>
      </c>
      <c r="F220" s="9" t="str">
        <f>"21030100410"</f>
        <v>21030100410</v>
      </c>
      <c r="G220" s="10"/>
    </row>
    <row r="221" ht="19" customHeight="1" spans="1:7">
      <c r="A221" s="9">
        <v>219</v>
      </c>
      <c r="B221" s="9" t="str">
        <f t="shared" si="37"/>
        <v>210301</v>
      </c>
      <c r="C221" s="9" t="s">
        <v>8</v>
      </c>
      <c r="D221" s="9" t="str">
        <f>"卢娜娜"</f>
        <v>卢娜娜</v>
      </c>
      <c r="E221" s="9" t="str">
        <f t="shared" si="36"/>
        <v>女</v>
      </c>
      <c r="F221" s="9" t="str">
        <f>"21030100411"</f>
        <v>21030100411</v>
      </c>
      <c r="G221" s="10"/>
    </row>
    <row r="222" ht="19" customHeight="1" spans="1:7">
      <c r="A222" s="9">
        <v>220</v>
      </c>
      <c r="B222" s="9" t="str">
        <f t="shared" si="37"/>
        <v>210301</v>
      </c>
      <c r="C222" s="9" t="s">
        <v>8</v>
      </c>
      <c r="D222" s="9" t="str">
        <f>"王子健"</f>
        <v>王子健</v>
      </c>
      <c r="E222" s="9" t="str">
        <f t="shared" ref="E222:E224" si="38">"男"</f>
        <v>男</v>
      </c>
      <c r="F222" s="9" t="str">
        <f>"21030100413"</f>
        <v>21030100413</v>
      </c>
      <c r="G222" s="10"/>
    </row>
    <row r="223" ht="19" customHeight="1" spans="1:7">
      <c r="A223" s="9">
        <v>221</v>
      </c>
      <c r="B223" s="9" t="str">
        <f t="shared" si="37"/>
        <v>210301</v>
      </c>
      <c r="C223" s="9" t="s">
        <v>8</v>
      </c>
      <c r="D223" s="9" t="str">
        <f>"赵文韬"</f>
        <v>赵文韬</v>
      </c>
      <c r="E223" s="9" t="str">
        <f t="shared" si="38"/>
        <v>男</v>
      </c>
      <c r="F223" s="9" t="str">
        <f>"21030100414"</f>
        <v>21030100414</v>
      </c>
      <c r="G223" s="10"/>
    </row>
    <row r="224" ht="19" customHeight="1" spans="1:7">
      <c r="A224" s="9">
        <v>222</v>
      </c>
      <c r="B224" s="9" t="str">
        <f>"210302"</f>
        <v>210302</v>
      </c>
      <c r="C224" s="9" t="s">
        <v>8</v>
      </c>
      <c r="D224" s="9" t="str">
        <f>"李明阳"</f>
        <v>李明阳</v>
      </c>
      <c r="E224" s="9" t="str">
        <f t="shared" si="38"/>
        <v>男</v>
      </c>
      <c r="F224" s="9" t="str">
        <f>"21030207413"</f>
        <v>21030207413</v>
      </c>
      <c r="G224" s="10"/>
    </row>
    <row r="225" ht="19" customHeight="1" spans="1:7">
      <c r="A225" s="9">
        <v>223</v>
      </c>
      <c r="B225" s="9" t="str">
        <f>"210302"</f>
        <v>210302</v>
      </c>
      <c r="C225" s="9" t="s">
        <v>8</v>
      </c>
      <c r="D225" s="9" t="str">
        <f>"季圆圆"</f>
        <v>季圆圆</v>
      </c>
      <c r="E225" s="9" t="str">
        <f>"女"</f>
        <v>女</v>
      </c>
      <c r="F225" s="9" t="str">
        <f>"21030207412"</f>
        <v>21030207412</v>
      </c>
      <c r="G225" s="10"/>
    </row>
    <row r="226" ht="19" customHeight="1" spans="1:7">
      <c r="A226" s="9">
        <v>224</v>
      </c>
      <c r="B226" s="9" t="str">
        <f>"210302"</f>
        <v>210302</v>
      </c>
      <c r="C226" s="9" t="s">
        <v>8</v>
      </c>
      <c r="D226" s="9" t="str">
        <f>"王晨光"</f>
        <v>王晨光</v>
      </c>
      <c r="E226" s="9" t="str">
        <f>"男"</f>
        <v>男</v>
      </c>
      <c r="F226" s="9" t="str">
        <f>"21030207415"</f>
        <v>21030207415</v>
      </c>
      <c r="G226" s="10"/>
    </row>
    <row r="227" ht="19" customHeight="1" spans="1:7">
      <c r="A227" s="9">
        <v>225</v>
      </c>
      <c r="B227" s="9" t="str">
        <f>"210302"</f>
        <v>210302</v>
      </c>
      <c r="C227" s="9" t="s">
        <v>8</v>
      </c>
      <c r="D227" s="9" t="str">
        <f>"刘磊"</f>
        <v>刘磊</v>
      </c>
      <c r="E227" s="9" t="str">
        <f>"男"</f>
        <v>男</v>
      </c>
      <c r="F227" s="9" t="str">
        <f>"21030207410"</f>
        <v>21030207410</v>
      </c>
      <c r="G227" s="10"/>
    </row>
    <row r="228" ht="19" customHeight="1" spans="1:7">
      <c r="A228" s="9">
        <v>226</v>
      </c>
      <c r="B228" s="9" t="str">
        <f t="shared" ref="B228:B234" si="39">"210303"</f>
        <v>210303</v>
      </c>
      <c r="C228" s="9" t="s">
        <v>8</v>
      </c>
      <c r="D228" s="9" t="str">
        <f>"韩忠阳"</f>
        <v>韩忠阳</v>
      </c>
      <c r="E228" s="9" t="str">
        <f t="shared" ref="E228:E232" si="40">"男"</f>
        <v>男</v>
      </c>
      <c r="F228" s="9" t="str">
        <f>"21030307427"</f>
        <v>21030307427</v>
      </c>
      <c r="G228" s="10"/>
    </row>
    <row r="229" ht="19" customHeight="1" spans="1:7">
      <c r="A229" s="9">
        <v>227</v>
      </c>
      <c r="B229" s="9" t="str">
        <f t="shared" si="39"/>
        <v>210303</v>
      </c>
      <c r="C229" s="9" t="s">
        <v>8</v>
      </c>
      <c r="D229" s="9" t="str">
        <f>"高扬"</f>
        <v>高扬</v>
      </c>
      <c r="E229" s="9" t="str">
        <f t="shared" si="40"/>
        <v>男</v>
      </c>
      <c r="F229" s="9" t="str">
        <f>"21030307424"</f>
        <v>21030307424</v>
      </c>
      <c r="G229" s="10"/>
    </row>
    <row r="230" ht="19" customHeight="1" spans="1:7">
      <c r="A230" s="9">
        <v>228</v>
      </c>
      <c r="B230" s="9" t="str">
        <f t="shared" si="39"/>
        <v>210303</v>
      </c>
      <c r="C230" s="9" t="s">
        <v>8</v>
      </c>
      <c r="D230" s="9" t="str">
        <f>"王博宇"</f>
        <v>王博宇</v>
      </c>
      <c r="E230" s="9" t="str">
        <f t="shared" si="40"/>
        <v>男</v>
      </c>
      <c r="F230" s="9" t="str">
        <f>"21030307428"</f>
        <v>21030307428</v>
      </c>
      <c r="G230" s="10"/>
    </row>
    <row r="231" ht="19" customHeight="1" spans="1:7">
      <c r="A231" s="9">
        <v>229</v>
      </c>
      <c r="B231" s="9" t="str">
        <f t="shared" si="39"/>
        <v>210303</v>
      </c>
      <c r="C231" s="9" t="s">
        <v>8</v>
      </c>
      <c r="D231" s="9" t="str">
        <f>"朱晓庆"</f>
        <v>朱晓庆</v>
      </c>
      <c r="E231" s="9" t="str">
        <f t="shared" si="40"/>
        <v>男</v>
      </c>
      <c r="F231" s="9" t="str">
        <f>"21030308529"</f>
        <v>21030308529</v>
      </c>
      <c r="G231" s="10"/>
    </row>
    <row r="232" ht="19" customHeight="1" spans="1:7">
      <c r="A232" s="9">
        <v>230</v>
      </c>
      <c r="B232" s="9" t="str">
        <f t="shared" si="39"/>
        <v>210303</v>
      </c>
      <c r="C232" s="9" t="s">
        <v>8</v>
      </c>
      <c r="D232" s="9" t="str">
        <f>"宋明昊"</f>
        <v>宋明昊</v>
      </c>
      <c r="E232" s="9" t="str">
        <f t="shared" si="40"/>
        <v>男</v>
      </c>
      <c r="F232" s="9" t="str">
        <f>"21030307429"</f>
        <v>21030307429</v>
      </c>
      <c r="G232" s="10"/>
    </row>
    <row r="233" ht="19" customHeight="1" spans="1:7">
      <c r="A233" s="9">
        <v>231</v>
      </c>
      <c r="B233" s="9" t="str">
        <f t="shared" si="39"/>
        <v>210303</v>
      </c>
      <c r="C233" s="9" t="s">
        <v>8</v>
      </c>
      <c r="D233" s="9" t="str">
        <f>"佘芬"</f>
        <v>佘芬</v>
      </c>
      <c r="E233" s="9" t="str">
        <f>"女"</f>
        <v>女</v>
      </c>
      <c r="F233" s="9" t="str">
        <f>"21030308530"</f>
        <v>21030308530</v>
      </c>
      <c r="G233" s="10"/>
    </row>
    <row r="234" ht="19" customHeight="1" spans="1:7">
      <c r="A234" s="9">
        <v>232</v>
      </c>
      <c r="B234" s="9" t="str">
        <f t="shared" si="39"/>
        <v>210303</v>
      </c>
      <c r="C234" s="9" t="s">
        <v>8</v>
      </c>
      <c r="D234" s="9" t="str">
        <f>"李超伟"</f>
        <v>李超伟</v>
      </c>
      <c r="E234" s="9" t="str">
        <f>"男"</f>
        <v>男</v>
      </c>
      <c r="F234" s="9" t="str">
        <f>"21030307426"</f>
        <v>21030307426</v>
      </c>
      <c r="G234" s="10"/>
    </row>
    <row r="235" ht="19" customHeight="1" spans="1:7">
      <c r="A235" s="9">
        <v>233</v>
      </c>
      <c r="B235" s="9" t="str">
        <f>"210304"</f>
        <v>210304</v>
      </c>
      <c r="C235" s="9" t="s">
        <v>8</v>
      </c>
      <c r="D235" s="9" t="str">
        <f>"何子慧"</f>
        <v>何子慧</v>
      </c>
      <c r="E235" s="9" t="str">
        <f>"女"</f>
        <v>女</v>
      </c>
      <c r="F235" s="9" t="str">
        <f>"21030408702"</f>
        <v>21030408702</v>
      </c>
      <c r="G235" s="10"/>
    </row>
    <row r="236" ht="19" customHeight="1" spans="1:7">
      <c r="A236" s="9">
        <v>234</v>
      </c>
      <c r="B236" s="9" t="str">
        <f>"210304"</f>
        <v>210304</v>
      </c>
      <c r="C236" s="9" t="s">
        <v>8</v>
      </c>
      <c r="D236" s="9" t="str">
        <f>"吴斯琪"</f>
        <v>吴斯琪</v>
      </c>
      <c r="E236" s="9" t="str">
        <f>"女"</f>
        <v>女</v>
      </c>
      <c r="F236" s="9" t="str">
        <f>"21030408701"</f>
        <v>21030408701</v>
      </c>
      <c r="G236" s="10"/>
    </row>
    <row r="237" ht="19" customHeight="1" spans="1:7">
      <c r="A237" s="9">
        <v>235</v>
      </c>
      <c r="B237" s="9" t="str">
        <f>"210305"</f>
        <v>210305</v>
      </c>
      <c r="C237" s="9" t="s">
        <v>8</v>
      </c>
      <c r="D237" s="9" t="str">
        <f>"郁看莉"</f>
        <v>郁看莉</v>
      </c>
      <c r="E237" s="9" t="str">
        <f>"女"</f>
        <v>女</v>
      </c>
      <c r="F237" s="9" t="str">
        <f>"21030508705"</f>
        <v>21030508705</v>
      </c>
      <c r="G237" s="10"/>
    </row>
    <row r="238" ht="19" customHeight="1" spans="1:7">
      <c r="A238" s="9">
        <v>236</v>
      </c>
      <c r="B238" s="9" t="str">
        <f t="shared" ref="B238:B241" si="41">"210306"</f>
        <v>210306</v>
      </c>
      <c r="C238" s="9" t="s">
        <v>8</v>
      </c>
      <c r="D238" s="9" t="str">
        <f>"闵毅然"</f>
        <v>闵毅然</v>
      </c>
      <c r="E238" s="9" t="str">
        <f t="shared" ref="E238:E241" si="42">"男"</f>
        <v>男</v>
      </c>
      <c r="F238" s="9" t="str">
        <f>"21030607906"</f>
        <v>21030607906</v>
      </c>
      <c r="G238" s="10"/>
    </row>
    <row r="239" ht="19" customHeight="1" spans="1:7">
      <c r="A239" s="9">
        <v>237</v>
      </c>
      <c r="B239" s="9" t="str">
        <f t="shared" si="41"/>
        <v>210306</v>
      </c>
      <c r="C239" s="9" t="s">
        <v>8</v>
      </c>
      <c r="D239" s="9" t="str">
        <f>"曹林飞"</f>
        <v>曹林飞</v>
      </c>
      <c r="E239" s="9" t="str">
        <f t="shared" si="42"/>
        <v>男</v>
      </c>
      <c r="F239" s="9" t="str">
        <f>"21030607909"</f>
        <v>21030607909</v>
      </c>
      <c r="G239" s="10"/>
    </row>
    <row r="240" ht="19" customHeight="1" spans="1:7">
      <c r="A240" s="9">
        <v>238</v>
      </c>
      <c r="B240" s="9" t="str">
        <f t="shared" si="41"/>
        <v>210306</v>
      </c>
      <c r="C240" s="9" t="s">
        <v>8</v>
      </c>
      <c r="D240" s="9" t="str">
        <f>"张曼"</f>
        <v>张曼</v>
      </c>
      <c r="E240" s="9" t="str">
        <f t="shared" ref="E240:E243" si="43">"女"</f>
        <v>女</v>
      </c>
      <c r="F240" s="9" t="str">
        <f>"21030607907"</f>
        <v>21030607907</v>
      </c>
      <c r="G240" s="10"/>
    </row>
    <row r="241" ht="19" customHeight="1" spans="1:7">
      <c r="A241" s="9">
        <v>239</v>
      </c>
      <c r="B241" s="9" t="str">
        <f t="shared" si="41"/>
        <v>210306</v>
      </c>
      <c r="C241" s="9" t="s">
        <v>8</v>
      </c>
      <c r="D241" s="9" t="str">
        <f>"董朝辉"</f>
        <v>董朝辉</v>
      </c>
      <c r="E241" s="9" t="str">
        <f t="shared" si="42"/>
        <v>男</v>
      </c>
      <c r="F241" s="9" t="str">
        <f>"21030607901"</f>
        <v>21030607901</v>
      </c>
      <c r="G241" s="10"/>
    </row>
    <row r="242" ht="19" customHeight="1" spans="1:7">
      <c r="A242" s="9">
        <v>240</v>
      </c>
      <c r="B242" s="9" t="str">
        <f t="shared" ref="B242:B245" si="44">"210309"</f>
        <v>210309</v>
      </c>
      <c r="C242" s="9" t="s">
        <v>8</v>
      </c>
      <c r="D242" s="9" t="str">
        <f>"秦婉婷"</f>
        <v>秦婉婷</v>
      </c>
      <c r="E242" s="9" t="str">
        <f t="shared" si="43"/>
        <v>女</v>
      </c>
      <c r="F242" s="9" t="str">
        <f>"21030900805"</f>
        <v>21030900805</v>
      </c>
      <c r="G242" s="10"/>
    </row>
    <row r="243" ht="19" customHeight="1" spans="1:7">
      <c r="A243" s="9">
        <v>241</v>
      </c>
      <c r="B243" s="9" t="str">
        <f t="shared" si="44"/>
        <v>210309</v>
      </c>
      <c r="C243" s="9" t="s">
        <v>8</v>
      </c>
      <c r="D243" s="9" t="str">
        <f>"张明雪"</f>
        <v>张明雪</v>
      </c>
      <c r="E243" s="9" t="str">
        <f t="shared" si="43"/>
        <v>女</v>
      </c>
      <c r="F243" s="9" t="str">
        <f>"21030900806"</f>
        <v>21030900806</v>
      </c>
      <c r="G243" s="10"/>
    </row>
    <row r="244" ht="19" customHeight="1" spans="1:7">
      <c r="A244" s="9">
        <v>242</v>
      </c>
      <c r="B244" s="9" t="str">
        <f t="shared" si="44"/>
        <v>210309</v>
      </c>
      <c r="C244" s="9" t="s">
        <v>8</v>
      </c>
      <c r="D244" s="9" t="str">
        <f>"林文东"</f>
        <v>林文东</v>
      </c>
      <c r="E244" s="9" t="str">
        <f>"男"</f>
        <v>男</v>
      </c>
      <c r="F244" s="9" t="str">
        <f>"21030900802"</f>
        <v>21030900802</v>
      </c>
      <c r="G244" s="10"/>
    </row>
    <row r="245" ht="19" customHeight="1" spans="1:7">
      <c r="A245" s="9">
        <v>243</v>
      </c>
      <c r="B245" s="9" t="str">
        <f t="shared" si="44"/>
        <v>210309</v>
      </c>
      <c r="C245" s="9" t="s">
        <v>8</v>
      </c>
      <c r="D245" s="9" t="str">
        <f>"陆显慧"</f>
        <v>陆显慧</v>
      </c>
      <c r="E245" s="9" t="str">
        <f>"女"</f>
        <v>女</v>
      </c>
      <c r="F245" s="9" t="str">
        <f>"21030900807"</f>
        <v>21030900807</v>
      </c>
      <c r="G245" s="10"/>
    </row>
    <row r="246" ht="19" customHeight="1" spans="1:7">
      <c r="A246" s="9">
        <v>244</v>
      </c>
      <c r="B246" s="9" t="str">
        <f>"210310"</f>
        <v>210310</v>
      </c>
      <c r="C246" s="9" t="s">
        <v>8</v>
      </c>
      <c r="D246" s="9" t="str">
        <f>"赵敏"</f>
        <v>赵敏</v>
      </c>
      <c r="E246" s="9" t="str">
        <f>"女"</f>
        <v>女</v>
      </c>
      <c r="F246" s="9" t="str">
        <f>"21031000810"</f>
        <v>21031000810</v>
      </c>
      <c r="G246" s="10"/>
    </row>
    <row r="247" ht="19" customHeight="1" spans="1:7">
      <c r="A247" s="9">
        <v>245</v>
      </c>
      <c r="B247" s="9" t="str">
        <f>"210310"</f>
        <v>210310</v>
      </c>
      <c r="C247" s="9" t="s">
        <v>8</v>
      </c>
      <c r="D247" s="9" t="str">
        <f>"王晨"</f>
        <v>王晨</v>
      </c>
      <c r="E247" s="9" t="str">
        <f>"男"</f>
        <v>男</v>
      </c>
      <c r="F247" s="9" t="str">
        <f>"21031000813"</f>
        <v>21031000813</v>
      </c>
      <c r="G247" s="10"/>
    </row>
    <row r="248" ht="19" customHeight="1" spans="1:7">
      <c r="A248" s="9">
        <v>246</v>
      </c>
      <c r="B248" s="9" t="str">
        <f>"210310"</f>
        <v>210310</v>
      </c>
      <c r="C248" s="9" t="s">
        <v>8</v>
      </c>
      <c r="D248" s="9" t="str">
        <f>"宋亚宁"</f>
        <v>宋亚宁</v>
      </c>
      <c r="E248" s="9" t="str">
        <f t="shared" ref="E248:E258" si="45">"女"</f>
        <v>女</v>
      </c>
      <c r="F248" s="9" t="str">
        <f>"21031000808"</f>
        <v>21031000808</v>
      </c>
      <c r="G248" s="10"/>
    </row>
    <row r="249" ht="19" customHeight="1" spans="1:7">
      <c r="A249" s="9">
        <v>247</v>
      </c>
      <c r="B249" s="9" t="str">
        <f t="shared" ref="B249:B251" si="46">"210311"</f>
        <v>210311</v>
      </c>
      <c r="C249" s="9" t="s">
        <v>8</v>
      </c>
      <c r="D249" s="9" t="str">
        <f>"马蒙蒙"</f>
        <v>马蒙蒙</v>
      </c>
      <c r="E249" s="9" t="str">
        <f t="shared" si="45"/>
        <v>女</v>
      </c>
      <c r="F249" s="9" t="str">
        <f>"21031108006"</f>
        <v>21031108006</v>
      </c>
      <c r="G249" s="10"/>
    </row>
    <row r="250" ht="19" customHeight="1" spans="1:7">
      <c r="A250" s="9">
        <v>248</v>
      </c>
      <c r="B250" s="9" t="str">
        <f t="shared" si="46"/>
        <v>210311</v>
      </c>
      <c r="C250" s="9" t="s">
        <v>8</v>
      </c>
      <c r="D250" s="9" t="str">
        <f>"赵娜娜"</f>
        <v>赵娜娜</v>
      </c>
      <c r="E250" s="9" t="str">
        <f t="shared" si="45"/>
        <v>女</v>
      </c>
      <c r="F250" s="9" t="str">
        <f>"21031108007"</f>
        <v>21031108007</v>
      </c>
      <c r="G250" s="10"/>
    </row>
    <row r="251" ht="19" customHeight="1" spans="1:7">
      <c r="A251" s="9">
        <v>249</v>
      </c>
      <c r="B251" s="9" t="str">
        <f t="shared" si="46"/>
        <v>210311</v>
      </c>
      <c r="C251" s="9" t="s">
        <v>8</v>
      </c>
      <c r="D251" s="9" t="str">
        <f>"刘平平"</f>
        <v>刘平平</v>
      </c>
      <c r="E251" s="9" t="str">
        <f t="shared" si="45"/>
        <v>女</v>
      </c>
      <c r="F251" s="9" t="str">
        <f>"21031108008"</f>
        <v>21031108008</v>
      </c>
      <c r="G251" s="10"/>
    </row>
    <row r="252" ht="19" customHeight="1" spans="1:7">
      <c r="A252" s="9">
        <v>250</v>
      </c>
      <c r="B252" s="9" t="str">
        <f t="shared" ref="B252:B254" si="47">"210312"</f>
        <v>210312</v>
      </c>
      <c r="C252" s="9" t="s">
        <v>8</v>
      </c>
      <c r="D252" s="9" t="str">
        <f>"张可可"</f>
        <v>张可可</v>
      </c>
      <c r="E252" s="9" t="str">
        <f t="shared" si="45"/>
        <v>女</v>
      </c>
      <c r="F252" s="9" t="str">
        <f>"21031207505"</f>
        <v>21031207505</v>
      </c>
      <c r="G252" s="10"/>
    </row>
    <row r="253" ht="19" customHeight="1" spans="1:7">
      <c r="A253" s="9">
        <v>251</v>
      </c>
      <c r="B253" s="9" t="str">
        <f t="shared" si="47"/>
        <v>210312</v>
      </c>
      <c r="C253" s="9" t="s">
        <v>8</v>
      </c>
      <c r="D253" s="9" t="str">
        <f>"吴杰杰"</f>
        <v>吴杰杰</v>
      </c>
      <c r="E253" s="9" t="str">
        <f t="shared" si="45"/>
        <v>女</v>
      </c>
      <c r="F253" s="9" t="str">
        <f>"21031207504"</f>
        <v>21031207504</v>
      </c>
      <c r="G253" s="10"/>
    </row>
    <row r="254" ht="19" customHeight="1" spans="1:7">
      <c r="A254" s="9">
        <v>252</v>
      </c>
      <c r="B254" s="9" t="str">
        <f t="shared" si="47"/>
        <v>210312</v>
      </c>
      <c r="C254" s="9" t="s">
        <v>8</v>
      </c>
      <c r="D254" s="9" t="str">
        <f>"江晓静"</f>
        <v>江晓静</v>
      </c>
      <c r="E254" s="9" t="str">
        <f t="shared" si="45"/>
        <v>女</v>
      </c>
      <c r="F254" s="9" t="str">
        <f>"21031207501"</f>
        <v>21031207501</v>
      </c>
      <c r="G254" s="10"/>
    </row>
    <row r="255" ht="19" customHeight="1" spans="1:7">
      <c r="A255" s="9">
        <v>253</v>
      </c>
      <c r="B255" s="9" t="str">
        <f t="shared" ref="B255:B262" si="48">"210313"</f>
        <v>210313</v>
      </c>
      <c r="C255" s="9" t="s">
        <v>8</v>
      </c>
      <c r="D255" s="9" t="str">
        <f>"张洁琼"</f>
        <v>张洁琼</v>
      </c>
      <c r="E255" s="9" t="str">
        <f t="shared" si="45"/>
        <v>女</v>
      </c>
      <c r="F255" s="9" t="str">
        <f>"21031307514"</f>
        <v>21031307514</v>
      </c>
      <c r="G255" s="10"/>
    </row>
    <row r="256" ht="19" customHeight="1" spans="1:7">
      <c r="A256" s="9">
        <v>254</v>
      </c>
      <c r="B256" s="9" t="str">
        <f t="shared" si="48"/>
        <v>210313</v>
      </c>
      <c r="C256" s="9" t="s">
        <v>8</v>
      </c>
      <c r="D256" s="9" t="str">
        <f>"葛雪梅"</f>
        <v>葛雪梅</v>
      </c>
      <c r="E256" s="9" t="str">
        <f t="shared" si="45"/>
        <v>女</v>
      </c>
      <c r="F256" s="9" t="str">
        <f>"21031307509"</f>
        <v>21031307509</v>
      </c>
      <c r="G256" s="10"/>
    </row>
    <row r="257" ht="19" customHeight="1" spans="1:7">
      <c r="A257" s="9">
        <v>255</v>
      </c>
      <c r="B257" s="9" t="str">
        <f t="shared" si="48"/>
        <v>210313</v>
      </c>
      <c r="C257" s="9" t="s">
        <v>8</v>
      </c>
      <c r="D257" s="9" t="str">
        <f>"何如"</f>
        <v>何如</v>
      </c>
      <c r="E257" s="9" t="str">
        <f t="shared" si="45"/>
        <v>女</v>
      </c>
      <c r="F257" s="9" t="str">
        <f>"21031307513"</f>
        <v>21031307513</v>
      </c>
      <c r="G257" s="10"/>
    </row>
    <row r="258" ht="19" customHeight="1" spans="1:7">
      <c r="A258" s="9">
        <v>256</v>
      </c>
      <c r="B258" s="9" t="str">
        <f t="shared" si="48"/>
        <v>210313</v>
      </c>
      <c r="C258" s="9" t="s">
        <v>8</v>
      </c>
      <c r="D258" s="9" t="str">
        <f>"李小娜"</f>
        <v>李小娜</v>
      </c>
      <c r="E258" s="9" t="str">
        <f t="shared" si="45"/>
        <v>女</v>
      </c>
      <c r="F258" s="9" t="str">
        <f>"21031307511"</f>
        <v>21031307511</v>
      </c>
      <c r="G258" s="10"/>
    </row>
    <row r="259" ht="19" customHeight="1" spans="1:7">
      <c r="A259" s="9">
        <v>257</v>
      </c>
      <c r="B259" s="9" t="str">
        <f t="shared" si="48"/>
        <v>210313</v>
      </c>
      <c r="C259" s="9" t="s">
        <v>8</v>
      </c>
      <c r="D259" s="9" t="str">
        <f>"李干"</f>
        <v>李干</v>
      </c>
      <c r="E259" s="9" t="str">
        <f>"男"</f>
        <v>男</v>
      </c>
      <c r="F259" s="9" t="str">
        <f>"21031307510"</f>
        <v>21031307510</v>
      </c>
      <c r="G259" s="10"/>
    </row>
    <row r="260" ht="19" customHeight="1" spans="1:7">
      <c r="A260" s="9">
        <v>258</v>
      </c>
      <c r="B260" s="9" t="str">
        <f t="shared" si="48"/>
        <v>210313</v>
      </c>
      <c r="C260" s="9" t="s">
        <v>8</v>
      </c>
      <c r="D260" s="9" t="str">
        <f>"林彩华"</f>
        <v>林彩华</v>
      </c>
      <c r="E260" s="9" t="str">
        <f>"女"</f>
        <v>女</v>
      </c>
      <c r="F260" s="9" t="str">
        <f>"21031307507"</f>
        <v>21031307507</v>
      </c>
      <c r="G260" s="10"/>
    </row>
    <row r="261" ht="19" customHeight="1" spans="1:7">
      <c r="A261" s="9">
        <v>259</v>
      </c>
      <c r="B261" s="9" t="str">
        <f t="shared" si="48"/>
        <v>210313</v>
      </c>
      <c r="C261" s="9" t="s">
        <v>8</v>
      </c>
      <c r="D261" s="9" t="str">
        <f>"唐丽"</f>
        <v>唐丽</v>
      </c>
      <c r="E261" s="9" t="str">
        <f>"女"</f>
        <v>女</v>
      </c>
      <c r="F261" s="9" t="str">
        <f>"21031307515"</f>
        <v>21031307515</v>
      </c>
      <c r="G261" s="10"/>
    </row>
    <row r="262" ht="19" customHeight="1" spans="1:7">
      <c r="A262" s="9">
        <v>260</v>
      </c>
      <c r="B262" s="9" t="str">
        <f t="shared" si="48"/>
        <v>210313</v>
      </c>
      <c r="C262" s="9" t="s">
        <v>8</v>
      </c>
      <c r="D262" s="9" t="str">
        <f>"邵玉"</f>
        <v>邵玉</v>
      </c>
      <c r="E262" s="9" t="str">
        <f>"女"</f>
        <v>女</v>
      </c>
      <c r="F262" s="9" t="str">
        <f>"21031307508"</f>
        <v>21031307508</v>
      </c>
      <c r="G262" s="10"/>
    </row>
    <row r="263" ht="19" customHeight="1" spans="1:7">
      <c r="A263" s="9">
        <v>261</v>
      </c>
      <c r="B263" s="9" t="str">
        <f>"210314"</f>
        <v>210314</v>
      </c>
      <c r="C263" s="9" t="s">
        <v>8</v>
      </c>
      <c r="D263" s="9" t="str">
        <f>"席雨婷"</f>
        <v>席雨婷</v>
      </c>
      <c r="E263" s="9" t="str">
        <f>"女"</f>
        <v>女</v>
      </c>
      <c r="F263" s="9" t="str">
        <f>"21031405209"</f>
        <v>21031405209</v>
      </c>
      <c r="G263" s="10"/>
    </row>
    <row r="264" ht="19" customHeight="1" spans="1:7">
      <c r="A264" s="9">
        <v>262</v>
      </c>
      <c r="B264" s="9" t="str">
        <f t="shared" ref="B264:B268" si="49">"210315"</f>
        <v>210315</v>
      </c>
      <c r="C264" s="9" t="s">
        <v>8</v>
      </c>
      <c r="D264" s="9" t="str">
        <f>"李玉晴"</f>
        <v>李玉晴</v>
      </c>
      <c r="E264" s="9" t="str">
        <f t="shared" ref="E264:E270" si="50">"女"</f>
        <v>女</v>
      </c>
      <c r="F264" s="9" t="str">
        <f>"21031505220"</f>
        <v>21031505220</v>
      </c>
      <c r="G264" s="10"/>
    </row>
    <row r="265" ht="19" customHeight="1" spans="1:7">
      <c r="A265" s="9">
        <v>263</v>
      </c>
      <c r="B265" s="9" t="str">
        <f t="shared" si="49"/>
        <v>210315</v>
      </c>
      <c r="C265" s="9" t="s">
        <v>8</v>
      </c>
      <c r="D265" s="9" t="str">
        <f>"李胜男"</f>
        <v>李胜男</v>
      </c>
      <c r="E265" s="9" t="str">
        <f t="shared" si="50"/>
        <v>女</v>
      </c>
      <c r="F265" s="9" t="str">
        <f>"21031505215"</f>
        <v>21031505215</v>
      </c>
      <c r="G265" s="10"/>
    </row>
    <row r="266" ht="19" customHeight="1" spans="1:7">
      <c r="A266" s="9">
        <v>264</v>
      </c>
      <c r="B266" s="9" t="str">
        <f t="shared" si="49"/>
        <v>210315</v>
      </c>
      <c r="C266" s="9" t="s">
        <v>8</v>
      </c>
      <c r="D266" s="9" t="str">
        <f>"岳倩清"</f>
        <v>岳倩清</v>
      </c>
      <c r="E266" s="9" t="str">
        <f t="shared" si="50"/>
        <v>女</v>
      </c>
      <c r="F266" s="9" t="str">
        <f>"21031505216"</f>
        <v>21031505216</v>
      </c>
      <c r="G266" s="10"/>
    </row>
    <row r="267" ht="19" customHeight="1" spans="1:7">
      <c r="A267" s="9">
        <v>265</v>
      </c>
      <c r="B267" s="9" t="str">
        <f t="shared" si="49"/>
        <v>210315</v>
      </c>
      <c r="C267" s="9" t="s">
        <v>8</v>
      </c>
      <c r="D267" s="9" t="str">
        <f>"李茜"</f>
        <v>李茜</v>
      </c>
      <c r="E267" s="9" t="str">
        <f t="shared" si="50"/>
        <v>女</v>
      </c>
      <c r="F267" s="9" t="str">
        <f>"21031505217"</f>
        <v>21031505217</v>
      </c>
      <c r="G267" s="10"/>
    </row>
    <row r="268" ht="19" customHeight="1" spans="1:7">
      <c r="A268" s="9">
        <v>266</v>
      </c>
      <c r="B268" s="9" t="str">
        <f t="shared" si="49"/>
        <v>210315</v>
      </c>
      <c r="C268" s="9" t="s">
        <v>8</v>
      </c>
      <c r="D268" s="9" t="str">
        <f>"任毛新"</f>
        <v>任毛新</v>
      </c>
      <c r="E268" s="9" t="str">
        <f t="shared" si="50"/>
        <v>女</v>
      </c>
      <c r="F268" s="9" t="str">
        <f>"21031505219"</f>
        <v>21031505219</v>
      </c>
      <c r="G268" s="10"/>
    </row>
    <row r="269" ht="19" customHeight="1" spans="1:7">
      <c r="A269" s="9">
        <v>267</v>
      </c>
      <c r="B269" s="9" t="str">
        <f t="shared" ref="B269:B302" si="51">"210316"</f>
        <v>210316</v>
      </c>
      <c r="C269" s="9" t="s">
        <v>8</v>
      </c>
      <c r="D269" s="9" t="str">
        <f>"吴亚楠"</f>
        <v>吴亚楠</v>
      </c>
      <c r="E269" s="9" t="str">
        <f t="shared" si="50"/>
        <v>女</v>
      </c>
      <c r="F269" s="9" t="str">
        <f>"21031607524"</f>
        <v>21031607524</v>
      </c>
      <c r="G269" s="10"/>
    </row>
    <row r="270" ht="19" customHeight="1" spans="1:7">
      <c r="A270" s="9">
        <v>268</v>
      </c>
      <c r="B270" s="9" t="str">
        <f t="shared" si="51"/>
        <v>210316</v>
      </c>
      <c r="C270" s="9" t="s">
        <v>8</v>
      </c>
      <c r="D270" s="9" t="str">
        <f>"张孟南"</f>
        <v>张孟南</v>
      </c>
      <c r="E270" s="9" t="str">
        <f t="shared" si="50"/>
        <v>女</v>
      </c>
      <c r="F270" s="9" t="str">
        <f>"21031607718"</f>
        <v>21031607718</v>
      </c>
      <c r="G270" s="10"/>
    </row>
    <row r="271" ht="19" customHeight="1" spans="1:7">
      <c r="A271" s="9">
        <v>269</v>
      </c>
      <c r="B271" s="9" t="str">
        <f t="shared" si="51"/>
        <v>210316</v>
      </c>
      <c r="C271" s="9" t="s">
        <v>8</v>
      </c>
      <c r="D271" s="9" t="str">
        <f>"李续续"</f>
        <v>李续续</v>
      </c>
      <c r="E271" s="9" t="str">
        <f>"男"</f>
        <v>男</v>
      </c>
      <c r="F271" s="9" t="str">
        <f>"21031607721"</f>
        <v>21031607721</v>
      </c>
      <c r="G271" s="10"/>
    </row>
    <row r="272" ht="19" customHeight="1" spans="1:7">
      <c r="A272" s="9">
        <v>270</v>
      </c>
      <c r="B272" s="9" t="str">
        <f t="shared" si="51"/>
        <v>210316</v>
      </c>
      <c r="C272" s="9" t="s">
        <v>8</v>
      </c>
      <c r="D272" s="9" t="str">
        <f>"王梦雪"</f>
        <v>王梦雪</v>
      </c>
      <c r="E272" s="9" t="str">
        <f t="shared" ref="E272:E276" si="52">"女"</f>
        <v>女</v>
      </c>
      <c r="F272" s="9" t="str">
        <f>"21031607517"</f>
        <v>21031607517</v>
      </c>
      <c r="G272" s="10"/>
    </row>
    <row r="273" ht="19" customHeight="1" spans="1:7">
      <c r="A273" s="9">
        <v>271</v>
      </c>
      <c r="B273" s="9" t="str">
        <f t="shared" si="51"/>
        <v>210316</v>
      </c>
      <c r="C273" s="9" t="s">
        <v>8</v>
      </c>
      <c r="D273" s="9" t="str">
        <f>"从文静"</f>
        <v>从文静</v>
      </c>
      <c r="E273" s="9" t="str">
        <f t="shared" si="52"/>
        <v>女</v>
      </c>
      <c r="F273" s="9" t="str">
        <f>"21031607602"</f>
        <v>21031607602</v>
      </c>
      <c r="G273" s="10"/>
    </row>
    <row r="274" ht="19" customHeight="1" spans="1:7">
      <c r="A274" s="9">
        <v>272</v>
      </c>
      <c r="B274" s="9" t="str">
        <f t="shared" si="51"/>
        <v>210316</v>
      </c>
      <c r="C274" s="9" t="s">
        <v>8</v>
      </c>
      <c r="D274" s="9" t="str">
        <f>"陶仁玉"</f>
        <v>陶仁玉</v>
      </c>
      <c r="E274" s="9" t="str">
        <f t="shared" si="52"/>
        <v>女</v>
      </c>
      <c r="F274" s="9" t="str">
        <f>"21031607605"</f>
        <v>21031607605</v>
      </c>
      <c r="G274" s="10"/>
    </row>
    <row r="275" ht="19" customHeight="1" spans="1:7">
      <c r="A275" s="9">
        <v>273</v>
      </c>
      <c r="B275" s="9" t="str">
        <f t="shared" si="51"/>
        <v>210316</v>
      </c>
      <c r="C275" s="9" t="s">
        <v>8</v>
      </c>
      <c r="D275" s="9" t="str">
        <f>"陈佳慧"</f>
        <v>陈佳慧</v>
      </c>
      <c r="E275" s="9" t="str">
        <f t="shared" si="52"/>
        <v>女</v>
      </c>
      <c r="F275" s="9" t="str">
        <f>"21031607620"</f>
        <v>21031607620</v>
      </c>
      <c r="G275" s="10"/>
    </row>
    <row r="276" ht="19" customHeight="1" spans="1:7">
      <c r="A276" s="9">
        <v>274</v>
      </c>
      <c r="B276" s="9" t="str">
        <f t="shared" si="51"/>
        <v>210316</v>
      </c>
      <c r="C276" s="9" t="s">
        <v>8</v>
      </c>
      <c r="D276" s="9" t="str">
        <f>"李依繁"</f>
        <v>李依繁</v>
      </c>
      <c r="E276" s="9" t="str">
        <f t="shared" si="52"/>
        <v>女</v>
      </c>
      <c r="F276" s="9" t="str">
        <f>"21031607630"</f>
        <v>21031607630</v>
      </c>
      <c r="G276" s="10"/>
    </row>
    <row r="277" ht="19" customHeight="1" spans="1:7">
      <c r="A277" s="9">
        <v>275</v>
      </c>
      <c r="B277" s="9" t="str">
        <f t="shared" si="51"/>
        <v>210316</v>
      </c>
      <c r="C277" s="9" t="s">
        <v>8</v>
      </c>
      <c r="D277" s="9" t="str">
        <f>"张奥运"</f>
        <v>张奥运</v>
      </c>
      <c r="E277" s="9" t="str">
        <f>"男"</f>
        <v>男</v>
      </c>
      <c r="F277" s="9" t="str">
        <f>"21031607625"</f>
        <v>21031607625</v>
      </c>
      <c r="G277" s="10"/>
    </row>
    <row r="278" ht="19" customHeight="1" spans="1:7">
      <c r="A278" s="9">
        <v>276</v>
      </c>
      <c r="B278" s="9" t="str">
        <f t="shared" si="51"/>
        <v>210316</v>
      </c>
      <c r="C278" s="9" t="s">
        <v>8</v>
      </c>
      <c r="D278" s="9" t="str">
        <f>"张勤"</f>
        <v>张勤</v>
      </c>
      <c r="E278" s="9" t="str">
        <f t="shared" ref="E278:E298" si="53">"女"</f>
        <v>女</v>
      </c>
      <c r="F278" s="9" t="str">
        <f>"21031607623"</f>
        <v>21031607623</v>
      </c>
      <c r="G278" s="10"/>
    </row>
    <row r="279" ht="19" customHeight="1" spans="1:7">
      <c r="A279" s="9">
        <v>277</v>
      </c>
      <c r="B279" s="9" t="str">
        <f t="shared" si="51"/>
        <v>210316</v>
      </c>
      <c r="C279" s="9" t="s">
        <v>8</v>
      </c>
      <c r="D279" s="9" t="str">
        <f>"宋倩"</f>
        <v>宋倩</v>
      </c>
      <c r="E279" s="9" t="str">
        <f t="shared" si="53"/>
        <v>女</v>
      </c>
      <c r="F279" s="9" t="str">
        <f>"21031607617"</f>
        <v>21031607617</v>
      </c>
      <c r="G279" s="10"/>
    </row>
    <row r="280" ht="19" customHeight="1" spans="1:7">
      <c r="A280" s="9">
        <v>278</v>
      </c>
      <c r="B280" s="9" t="str">
        <f t="shared" si="51"/>
        <v>210316</v>
      </c>
      <c r="C280" s="9" t="s">
        <v>8</v>
      </c>
      <c r="D280" s="9" t="str">
        <f>"李欣"</f>
        <v>李欣</v>
      </c>
      <c r="E280" s="9" t="str">
        <f t="shared" si="53"/>
        <v>女</v>
      </c>
      <c r="F280" s="9" t="str">
        <f>"21031607619"</f>
        <v>21031607619</v>
      </c>
      <c r="G280" s="10"/>
    </row>
    <row r="281" ht="19" customHeight="1" spans="1:7">
      <c r="A281" s="9">
        <v>279</v>
      </c>
      <c r="B281" s="9" t="str">
        <f t="shared" si="51"/>
        <v>210316</v>
      </c>
      <c r="C281" s="9" t="s">
        <v>8</v>
      </c>
      <c r="D281" s="9" t="str">
        <f>"戴敏娜"</f>
        <v>戴敏娜</v>
      </c>
      <c r="E281" s="9" t="str">
        <f t="shared" si="53"/>
        <v>女</v>
      </c>
      <c r="F281" s="9" t="str">
        <f>"21031607618"</f>
        <v>21031607618</v>
      </c>
      <c r="G281" s="10"/>
    </row>
    <row r="282" ht="19" customHeight="1" spans="1:7">
      <c r="A282" s="9">
        <v>280</v>
      </c>
      <c r="B282" s="9" t="str">
        <f t="shared" si="51"/>
        <v>210316</v>
      </c>
      <c r="C282" s="9" t="s">
        <v>8</v>
      </c>
      <c r="D282" s="9" t="str">
        <f>"孙婉影"</f>
        <v>孙婉影</v>
      </c>
      <c r="E282" s="9" t="str">
        <f t="shared" si="53"/>
        <v>女</v>
      </c>
      <c r="F282" s="9" t="str">
        <f>"21031607611"</f>
        <v>21031607611</v>
      </c>
      <c r="G282" s="10"/>
    </row>
    <row r="283" ht="19" customHeight="1" spans="1:7">
      <c r="A283" s="9">
        <v>281</v>
      </c>
      <c r="B283" s="9" t="str">
        <f t="shared" si="51"/>
        <v>210316</v>
      </c>
      <c r="C283" s="9" t="s">
        <v>8</v>
      </c>
      <c r="D283" s="9" t="str">
        <f>"张立慧"</f>
        <v>张立慧</v>
      </c>
      <c r="E283" s="9" t="str">
        <f t="shared" si="53"/>
        <v>女</v>
      </c>
      <c r="F283" s="9" t="str">
        <f>"21031607712"</f>
        <v>21031607712</v>
      </c>
      <c r="G283" s="10"/>
    </row>
    <row r="284" ht="19" customHeight="1" spans="1:7">
      <c r="A284" s="9">
        <v>282</v>
      </c>
      <c r="B284" s="9" t="str">
        <f t="shared" si="51"/>
        <v>210316</v>
      </c>
      <c r="C284" s="9" t="s">
        <v>8</v>
      </c>
      <c r="D284" s="9" t="str">
        <f>"张晴"</f>
        <v>张晴</v>
      </c>
      <c r="E284" s="9" t="str">
        <f t="shared" si="53"/>
        <v>女</v>
      </c>
      <c r="F284" s="9" t="str">
        <f>"21031607519"</f>
        <v>21031607519</v>
      </c>
      <c r="G284" s="10"/>
    </row>
    <row r="285" ht="19" customHeight="1" spans="1:7">
      <c r="A285" s="9">
        <v>283</v>
      </c>
      <c r="B285" s="9" t="str">
        <f t="shared" si="51"/>
        <v>210316</v>
      </c>
      <c r="C285" s="9" t="s">
        <v>8</v>
      </c>
      <c r="D285" s="9" t="str">
        <f>"郭秀英"</f>
        <v>郭秀英</v>
      </c>
      <c r="E285" s="9" t="str">
        <f t="shared" si="53"/>
        <v>女</v>
      </c>
      <c r="F285" s="9" t="str">
        <f>"21031607608"</f>
        <v>21031607608</v>
      </c>
      <c r="G285" s="10"/>
    </row>
    <row r="286" ht="19" customHeight="1" spans="1:7">
      <c r="A286" s="9">
        <v>284</v>
      </c>
      <c r="B286" s="9" t="str">
        <f t="shared" si="51"/>
        <v>210316</v>
      </c>
      <c r="C286" s="9" t="s">
        <v>8</v>
      </c>
      <c r="D286" s="9" t="str">
        <f>"朱佳凤"</f>
        <v>朱佳凤</v>
      </c>
      <c r="E286" s="9" t="str">
        <f t="shared" si="53"/>
        <v>女</v>
      </c>
      <c r="F286" s="9" t="str">
        <f>"21031607622"</f>
        <v>21031607622</v>
      </c>
      <c r="G286" s="10"/>
    </row>
    <row r="287" ht="19" customHeight="1" spans="1:7">
      <c r="A287" s="9">
        <v>285</v>
      </c>
      <c r="B287" s="9" t="str">
        <f t="shared" si="51"/>
        <v>210316</v>
      </c>
      <c r="C287" s="9" t="s">
        <v>8</v>
      </c>
      <c r="D287" s="9" t="str">
        <f>"马莉"</f>
        <v>马莉</v>
      </c>
      <c r="E287" s="9" t="str">
        <f t="shared" si="53"/>
        <v>女</v>
      </c>
      <c r="F287" s="9" t="str">
        <f>"21031607616"</f>
        <v>21031607616</v>
      </c>
      <c r="G287" s="10"/>
    </row>
    <row r="288" ht="19" customHeight="1" spans="1:7">
      <c r="A288" s="9">
        <v>286</v>
      </c>
      <c r="B288" s="9" t="str">
        <f t="shared" si="51"/>
        <v>210316</v>
      </c>
      <c r="C288" s="9" t="s">
        <v>8</v>
      </c>
      <c r="D288" s="9" t="str">
        <f>"徐书蕊"</f>
        <v>徐书蕊</v>
      </c>
      <c r="E288" s="9" t="str">
        <f t="shared" si="53"/>
        <v>女</v>
      </c>
      <c r="F288" s="9" t="str">
        <f>"21031607702"</f>
        <v>21031607702</v>
      </c>
      <c r="G288" s="10"/>
    </row>
    <row r="289" ht="19" customHeight="1" spans="1:7">
      <c r="A289" s="9">
        <v>287</v>
      </c>
      <c r="B289" s="9" t="str">
        <f t="shared" si="51"/>
        <v>210316</v>
      </c>
      <c r="C289" s="9" t="s">
        <v>8</v>
      </c>
      <c r="D289" s="9" t="str">
        <f>"李静雯"</f>
        <v>李静雯</v>
      </c>
      <c r="E289" s="9" t="str">
        <f t="shared" si="53"/>
        <v>女</v>
      </c>
      <c r="F289" s="9" t="str">
        <f>"21031607703"</f>
        <v>21031607703</v>
      </c>
      <c r="G289" s="10"/>
    </row>
    <row r="290" ht="19" customHeight="1" spans="1:7">
      <c r="A290" s="9">
        <v>288</v>
      </c>
      <c r="B290" s="9" t="str">
        <f t="shared" si="51"/>
        <v>210316</v>
      </c>
      <c r="C290" s="9" t="s">
        <v>8</v>
      </c>
      <c r="D290" s="9" t="str">
        <f>"郑婷婷"</f>
        <v>郑婷婷</v>
      </c>
      <c r="E290" s="9" t="str">
        <f t="shared" si="53"/>
        <v>女</v>
      </c>
      <c r="F290" s="9" t="str">
        <f>"21031607719"</f>
        <v>21031607719</v>
      </c>
      <c r="G290" s="10"/>
    </row>
    <row r="291" ht="19" customHeight="1" spans="1:7">
      <c r="A291" s="9">
        <v>289</v>
      </c>
      <c r="B291" s="9" t="str">
        <f t="shared" si="51"/>
        <v>210316</v>
      </c>
      <c r="C291" s="9" t="s">
        <v>8</v>
      </c>
      <c r="D291" s="9" t="str">
        <f>"丁雨"</f>
        <v>丁雨</v>
      </c>
      <c r="E291" s="9" t="str">
        <f t="shared" si="53"/>
        <v>女</v>
      </c>
      <c r="F291" s="9" t="str">
        <f>"21031607707"</f>
        <v>21031607707</v>
      </c>
      <c r="G291" s="10"/>
    </row>
    <row r="292" ht="19" customHeight="1" spans="1:7">
      <c r="A292" s="9">
        <v>290</v>
      </c>
      <c r="B292" s="9" t="str">
        <f t="shared" si="51"/>
        <v>210316</v>
      </c>
      <c r="C292" s="9" t="s">
        <v>8</v>
      </c>
      <c r="D292" s="9" t="str">
        <f>"张梦雨"</f>
        <v>张梦雨</v>
      </c>
      <c r="E292" s="9" t="str">
        <f t="shared" si="53"/>
        <v>女</v>
      </c>
      <c r="F292" s="9" t="str">
        <f>"21031607520"</f>
        <v>21031607520</v>
      </c>
      <c r="G292" s="10"/>
    </row>
    <row r="293" ht="19" customHeight="1" spans="1:7">
      <c r="A293" s="9">
        <v>291</v>
      </c>
      <c r="B293" s="9" t="str">
        <f t="shared" si="51"/>
        <v>210316</v>
      </c>
      <c r="C293" s="9" t="s">
        <v>8</v>
      </c>
      <c r="D293" s="9" t="str">
        <f>"蔡迪迪"</f>
        <v>蔡迪迪</v>
      </c>
      <c r="E293" s="9" t="str">
        <f t="shared" si="53"/>
        <v>女</v>
      </c>
      <c r="F293" s="9" t="str">
        <f>"21031607627"</f>
        <v>21031607627</v>
      </c>
      <c r="G293" s="10"/>
    </row>
    <row r="294" ht="19" customHeight="1" spans="1:7">
      <c r="A294" s="9">
        <v>292</v>
      </c>
      <c r="B294" s="9" t="str">
        <f t="shared" si="51"/>
        <v>210316</v>
      </c>
      <c r="C294" s="9" t="s">
        <v>8</v>
      </c>
      <c r="D294" s="9" t="str">
        <f>"张娜"</f>
        <v>张娜</v>
      </c>
      <c r="E294" s="9" t="str">
        <f t="shared" si="53"/>
        <v>女</v>
      </c>
      <c r="F294" s="9" t="str">
        <f>"21031607626"</f>
        <v>21031607626</v>
      </c>
      <c r="G294" s="10"/>
    </row>
    <row r="295" ht="19" customHeight="1" spans="1:7">
      <c r="A295" s="9">
        <v>293</v>
      </c>
      <c r="B295" s="9" t="str">
        <f t="shared" si="51"/>
        <v>210316</v>
      </c>
      <c r="C295" s="9" t="s">
        <v>8</v>
      </c>
      <c r="D295" s="9" t="str">
        <f>"闫梦娜"</f>
        <v>闫梦娜</v>
      </c>
      <c r="E295" s="9" t="str">
        <f t="shared" si="53"/>
        <v>女</v>
      </c>
      <c r="F295" s="9" t="str">
        <f>"21031607526"</f>
        <v>21031607526</v>
      </c>
      <c r="G295" s="10"/>
    </row>
    <row r="296" ht="19" customHeight="1" spans="1:7">
      <c r="A296" s="9">
        <v>294</v>
      </c>
      <c r="B296" s="9" t="str">
        <f t="shared" si="51"/>
        <v>210316</v>
      </c>
      <c r="C296" s="9" t="s">
        <v>8</v>
      </c>
      <c r="D296" s="9" t="str">
        <f>"李艳"</f>
        <v>李艳</v>
      </c>
      <c r="E296" s="9" t="str">
        <f t="shared" si="53"/>
        <v>女</v>
      </c>
      <c r="F296" s="9" t="str">
        <f>"21031607704"</f>
        <v>21031607704</v>
      </c>
      <c r="G296" s="10"/>
    </row>
    <row r="297" ht="19" customHeight="1" spans="1:7">
      <c r="A297" s="9">
        <v>295</v>
      </c>
      <c r="B297" s="9" t="str">
        <f t="shared" si="51"/>
        <v>210316</v>
      </c>
      <c r="C297" s="9" t="s">
        <v>8</v>
      </c>
      <c r="D297" s="9" t="str">
        <f>"张梦茹"</f>
        <v>张梦茹</v>
      </c>
      <c r="E297" s="9" t="str">
        <f t="shared" si="53"/>
        <v>女</v>
      </c>
      <c r="F297" s="9" t="str">
        <f>"21031607715"</f>
        <v>21031607715</v>
      </c>
      <c r="G297" s="10"/>
    </row>
    <row r="298" ht="19" customHeight="1" spans="1:7">
      <c r="A298" s="9">
        <v>296</v>
      </c>
      <c r="B298" s="9" t="str">
        <f t="shared" si="51"/>
        <v>210316</v>
      </c>
      <c r="C298" s="9" t="s">
        <v>8</v>
      </c>
      <c r="D298" s="9" t="str">
        <f>"宋新影"</f>
        <v>宋新影</v>
      </c>
      <c r="E298" s="9" t="str">
        <f t="shared" si="53"/>
        <v>女</v>
      </c>
      <c r="F298" s="9" t="str">
        <f>"21031607615"</f>
        <v>21031607615</v>
      </c>
      <c r="G298" s="10"/>
    </row>
    <row r="299" ht="19" customHeight="1" spans="1:7">
      <c r="A299" s="9">
        <v>297</v>
      </c>
      <c r="B299" s="9" t="str">
        <f t="shared" si="51"/>
        <v>210316</v>
      </c>
      <c r="C299" s="9" t="s">
        <v>8</v>
      </c>
      <c r="D299" s="9" t="str">
        <f>"姜前坤"</f>
        <v>姜前坤</v>
      </c>
      <c r="E299" s="9" t="str">
        <f>"男"</f>
        <v>男</v>
      </c>
      <c r="F299" s="9" t="str">
        <f>"21031607716"</f>
        <v>21031607716</v>
      </c>
      <c r="G299" s="10"/>
    </row>
    <row r="300" ht="19" customHeight="1" spans="1:7">
      <c r="A300" s="9">
        <v>298</v>
      </c>
      <c r="B300" s="9" t="str">
        <f t="shared" ref="B300:B314" si="54">"210317"</f>
        <v>210317</v>
      </c>
      <c r="C300" s="9" t="s">
        <v>8</v>
      </c>
      <c r="D300" s="9" t="str">
        <f>"李明珠"</f>
        <v>李明珠</v>
      </c>
      <c r="E300" s="9" t="str">
        <f t="shared" ref="E300:E314" si="55">"女"</f>
        <v>女</v>
      </c>
      <c r="F300" s="9" t="str">
        <f>"21031707828"</f>
        <v>21031707828</v>
      </c>
      <c r="G300" s="10"/>
    </row>
    <row r="301" ht="19" customHeight="1" spans="1:7">
      <c r="A301" s="9">
        <v>299</v>
      </c>
      <c r="B301" s="9" t="str">
        <f t="shared" si="54"/>
        <v>210317</v>
      </c>
      <c r="C301" s="9" t="s">
        <v>8</v>
      </c>
      <c r="D301" s="9" t="str">
        <f>"潘雪"</f>
        <v>潘雪</v>
      </c>
      <c r="E301" s="9" t="str">
        <f t="shared" si="55"/>
        <v>女</v>
      </c>
      <c r="F301" s="9" t="str">
        <f>"21031707810"</f>
        <v>21031707810</v>
      </c>
      <c r="G301" s="10"/>
    </row>
    <row r="302" ht="19" customHeight="1" spans="1:7">
      <c r="A302" s="9">
        <v>300</v>
      </c>
      <c r="B302" s="9" t="str">
        <f t="shared" si="54"/>
        <v>210317</v>
      </c>
      <c r="C302" s="9" t="s">
        <v>8</v>
      </c>
      <c r="D302" s="9" t="str">
        <f>"闫忧忧"</f>
        <v>闫忧忧</v>
      </c>
      <c r="E302" s="9" t="str">
        <f t="shared" si="55"/>
        <v>女</v>
      </c>
      <c r="F302" s="9" t="str">
        <f>"21031707822"</f>
        <v>21031707822</v>
      </c>
      <c r="G302" s="10"/>
    </row>
    <row r="303" ht="19" customHeight="1" spans="1:7">
      <c r="A303" s="9">
        <v>301</v>
      </c>
      <c r="B303" s="9" t="str">
        <f t="shared" si="54"/>
        <v>210317</v>
      </c>
      <c r="C303" s="9" t="s">
        <v>8</v>
      </c>
      <c r="D303" s="9" t="str">
        <f>"唐雨晴"</f>
        <v>唐雨晴</v>
      </c>
      <c r="E303" s="9" t="str">
        <f t="shared" si="55"/>
        <v>女</v>
      </c>
      <c r="F303" s="9" t="str">
        <f>"21031707725"</f>
        <v>21031707725</v>
      </c>
      <c r="G303" s="10"/>
    </row>
    <row r="304" ht="19" customHeight="1" spans="1:7">
      <c r="A304" s="9">
        <v>302</v>
      </c>
      <c r="B304" s="9" t="str">
        <f t="shared" si="54"/>
        <v>210317</v>
      </c>
      <c r="C304" s="9" t="s">
        <v>8</v>
      </c>
      <c r="D304" s="9" t="str">
        <f>"刘玉"</f>
        <v>刘玉</v>
      </c>
      <c r="E304" s="9" t="str">
        <f t="shared" si="55"/>
        <v>女</v>
      </c>
      <c r="F304" s="9" t="str">
        <f>"21031707803"</f>
        <v>21031707803</v>
      </c>
      <c r="G304" s="10"/>
    </row>
    <row r="305" ht="19" customHeight="1" spans="1:7">
      <c r="A305" s="9">
        <v>303</v>
      </c>
      <c r="B305" s="9" t="str">
        <f t="shared" si="54"/>
        <v>210317</v>
      </c>
      <c r="C305" s="9" t="s">
        <v>8</v>
      </c>
      <c r="D305" s="9" t="str">
        <f>"冯晓艳"</f>
        <v>冯晓艳</v>
      </c>
      <c r="E305" s="9" t="str">
        <f t="shared" si="55"/>
        <v>女</v>
      </c>
      <c r="F305" s="9" t="str">
        <f>"21031707817"</f>
        <v>21031707817</v>
      </c>
      <c r="G305" s="10"/>
    </row>
    <row r="306" ht="19" customHeight="1" spans="1:7">
      <c r="A306" s="9">
        <v>304</v>
      </c>
      <c r="B306" s="9" t="str">
        <f t="shared" si="54"/>
        <v>210317</v>
      </c>
      <c r="C306" s="9" t="s">
        <v>8</v>
      </c>
      <c r="D306" s="9" t="str">
        <f>"牛利雯"</f>
        <v>牛利雯</v>
      </c>
      <c r="E306" s="9" t="str">
        <f t="shared" si="55"/>
        <v>女</v>
      </c>
      <c r="F306" s="9" t="str">
        <f>"21031707726"</f>
        <v>21031707726</v>
      </c>
      <c r="G306" s="10"/>
    </row>
    <row r="307" ht="19" customHeight="1" spans="1:7">
      <c r="A307" s="9">
        <v>305</v>
      </c>
      <c r="B307" s="9" t="str">
        <f t="shared" si="54"/>
        <v>210317</v>
      </c>
      <c r="C307" s="9" t="s">
        <v>8</v>
      </c>
      <c r="D307" s="9" t="str">
        <f>"周欣欣"</f>
        <v>周欣欣</v>
      </c>
      <c r="E307" s="9" t="str">
        <f t="shared" si="55"/>
        <v>女</v>
      </c>
      <c r="F307" s="9" t="str">
        <f>"21031708608"</f>
        <v>21031708608</v>
      </c>
      <c r="G307" s="10"/>
    </row>
    <row r="308" ht="19" customHeight="1" spans="1:7">
      <c r="A308" s="9">
        <v>306</v>
      </c>
      <c r="B308" s="9" t="str">
        <f t="shared" si="54"/>
        <v>210317</v>
      </c>
      <c r="C308" s="9" t="s">
        <v>8</v>
      </c>
      <c r="D308" s="9" t="str">
        <f>"李娜丽"</f>
        <v>李娜丽</v>
      </c>
      <c r="E308" s="9" t="str">
        <f t="shared" si="55"/>
        <v>女</v>
      </c>
      <c r="F308" s="9" t="str">
        <f>"21031707812"</f>
        <v>21031707812</v>
      </c>
      <c r="G308" s="10"/>
    </row>
    <row r="309" ht="19" customHeight="1" spans="1:7">
      <c r="A309" s="9">
        <v>307</v>
      </c>
      <c r="B309" s="9" t="str">
        <f t="shared" si="54"/>
        <v>210317</v>
      </c>
      <c r="C309" s="9" t="s">
        <v>8</v>
      </c>
      <c r="D309" s="9" t="str">
        <f>"何艳艳"</f>
        <v>何艳艳</v>
      </c>
      <c r="E309" s="9" t="str">
        <f t="shared" si="55"/>
        <v>女</v>
      </c>
      <c r="F309" s="9" t="str">
        <f>"21031707826"</f>
        <v>21031707826</v>
      </c>
      <c r="G309" s="10"/>
    </row>
    <row r="310" ht="19" customHeight="1" spans="1:7">
      <c r="A310" s="9">
        <v>308</v>
      </c>
      <c r="B310" s="9" t="str">
        <f t="shared" si="54"/>
        <v>210317</v>
      </c>
      <c r="C310" s="9" t="s">
        <v>8</v>
      </c>
      <c r="D310" s="9" t="str">
        <f>"李雪晴"</f>
        <v>李雪晴</v>
      </c>
      <c r="E310" s="9" t="str">
        <f t="shared" si="55"/>
        <v>女</v>
      </c>
      <c r="F310" s="9" t="str">
        <f>"21031707829"</f>
        <v>21031707829</v>
      </c>
      <c r="G310" s="10"/>
    </row>
    <row r="311" ht="19" customHeight="1" spans="1:7">
      <c r="A311" s="9">
        <v>309</v>
      </c>
      <c r="B311" s="9" t="str">
        <f t="shared" si="54"/>
        <v>210317</v>
      </c>
      <c r="C311" s="9" t="s">
        <v>8</v>
      </c>
      <c r="D311" s="9" t="str">
        <f>"陈慧敏"</f>
        <v>陈慧敏</v>
      </c>
      <c r="E311" s="9" t="str">
        <f t="shared" si="55"/>
        <v>女</v>
      </c>
      <c r="F311" s="9" t="str">
        <f>"21031707730"</f>
        <v>21031707730</v>
      </c>
      <c r="G311" s="10"/>
    </row>
    <row r="312" ht="19" customHeight="1" spans="1:7">
      <c r="A312" s="9">
        <v>310</v>
      </c>
      <c r="B312" s="9" t="str">
        <f t="shared" si="54"/>
        <v>210317</v>
      </c>
      <c r="C312" s="9" t="s">
        <v>8</v>
      </c>
      <c r="D312" s="9" t="str">
        <f>"王朋锐"</f>
        <v>王朋锐</v>
      </c>
      <c r="E312" s="9" t="str">
        <f t="shared" si="55"/>
        <v>女</v>
      </c>
      <c r="F312" s="9" t="str">
        <f>"21031707729"</f>
        <v>21031707729</v>
      </c>
      <c r="G312" s="10"/>
    </row>
    <row r="313" ht="19" customHeight="1" spans="1:7">
      <c r="A313" s="9">
        <v>311</v>
      </c>
      <c r="B313" s="9" t="str">
        <f t="shared" si="54"/>
        <v>210317</v>
      </c>
      <c r="C313" s="9" t="s">
        <v>8</v>
      </c>
      <c r="D313" s="9" t="str">
        <f>"贾倩文"</f>
        <v>贾倩文</v>
      </c>
      <c r="E313" s="9" t="str">
        <f t="shared" si="55"/>
        <v>女</v>
      </c>
      <c r="F313" s="9" t="str">
        <f>"21031707819"</f>
        <v>21031707819</v>
      </c>
      <c r="G313" s="10"/>
    </row>
    <row r="314" ht="19" customHeight="1" spans="1:7">
      <c r="A314" s="9">
        <v>312</v>
      </c>
      <c r="B314" s="9" t="str">
        <f t="shared" si="54"/>
        <v>210317</v>
      </c>
      <c r="C314" s="9" t="s">
        <v>8</v>
      </c>
      <c r="D314" s="9" t="str">
        <f>"李可可"</f>
        <v>李可可</v>
      </c>
      <c r="E314" s="9" t="str">
        <f t="shared" si="55"/>
        <v>女</v>
      </c>
      <c r="F314" s="9" t="str">
        <f>"21031707824"</f>
        <v>21031707824</v>
      </c>
      <c r="G314" s="10"/>
    </row>
    <row r="315" ht="19" customHeight="1" spans="1:7">
      <c r="A315" s="9">
        <v>313</v>
      </c>
      <c r="B315" s="9" t="str">
        <f t="shared" ref="B315:B319" si="56">"210317"</f>
        <v>210317</v>
      </c>
      <c r="C315" s="9" t="s">
        <v>8</v>
      </c>
      <c r="D315" s="9" t="str">
        <f>"张萍"</f>
        <v>张萍</v>
      </c>
      <c r="E315" s="9" t="str">
        <f t="shared" ref="E315:E326" si="57">"女"</f>
        <v>女</v>
      </c>
      <c r="F315" s="9" t="str">
        <f>"21031707724"</f>
        <v>21031707724</v>
      </c>
      <c r="G315" s="10"/>
    </row>
    <row r="316" ht="19" customHeight="1" spans="1:7">
      <c r="A316" s="9">
        <v>314</v>
      </c>
      <c r="B316" s="9" t="str">
        <f t="shared" si="56"/>
        <v>210317</v>
      </c>
      <c r="C316" s="9" t="s">
        <v>8</v>
      </c>
      <c r="D316" s="9" t="str">
        <f>"张荣荣"</f>
        <v>张荣荣</v>
      </c>
      <c r="E316" s="9" t="str">
        <f t="shared" si="57"/>
        <v>女</v>
      </c>
      <c r="F316" s="9" t="str">
        <f>"21031707815"</f>
        <v>21031707815</v>
      </c>
      <c r="G316" s="10"/>
    </row>
    <row r="317" ht="19" customHeight="1" spans="1:7">
      <c r="A317" s="9">
        <v>315</v>
      </c>
      <c r="B317" s="9" t="str">
        <f t="shared" si="56"/>
        <v>210317</v>
      </c>
      <c r="C317" s="9" t="s">
        <v>8</v>
      </c>
      <c r="D317" s="9" t="str">
        <f>"张文文"</f>
        <v>张文文</v>
      </c>
      <c r="E317" s="9" t="str">
        <f t="shared" si="57"/>
        <v>女</v>
      </c>
      <c r="F317" s="9" t="str">
        <f>"21031707821"</f>
        <v>21031707821</v>
      </c>
      <c r="G317" s="10"/>
    </row>
    <row r="318" s="4" customFormat="1" ht="19" customHeight="1" spans="1:7">
      <c r="A318" s="9">
        <v>316</v>
      </c>
      <c r="B318" s="11" t="str">
        <f t="shared" si="56"/>
        <v>210317</v>
      </c>
      <c r="C318" s="11" t="s">
        <v>8</v>
      </c>
      <c r="D318" s="11" t="str">
        <f>"党利"</f>
        <v>党利</v>
      </c>
      <c r="E318" s="11" t="str">
        <f t="shared" si="57"/>
        <v>女</v>
      </c>
      <c r="F318" s="11" t="str">
        <f>"21031707809"</f>
        <v>21031707809</v>
      </c>
      <c r="G318" s="11" t="s">
        <v>9</v>
      </c>
    </row>
    <row r="319" s="4" customFormat="1" ht="19" customHeight="1" spans="1:7">
      <c r="A319" s="9">
        <v>317</v>
      </c>
      <c r="B319" s="11" t="str">
        <f t="shared" si="56"/>
        <v>210317</v>
      </c>
      <c r="C319" s="11" t="s">
        <v>8</v>
      </c>
      <c r="D319" s="11" t="str">
        <f>"李程芹"</f>
        <v>李程芹</v>
      </c>
      <c r="E319" s="11" t="str">
        <f t="shared" si="57"/>
        <v>女</v>
      </c>
      <c r="F319" s="11" t="str">
        <f>"21031707728"</f>
        <v>21031707728</v>
      </c>
      <c r="G319" s="11" t="s">
        <v>9</v>
      </c>
    </row>
    <row r="320" ht="19" customHeight="1" spans="1:7">
      <c r="A320" s="9">
        <v>318</v>
      </c>
      <c r="B320" s="9" t="str">
        <f t="shared" ref="B320:B335" si="58">"210318"</f>
        <v>210318</v>
      </c>
      <c r="C320" s="9" t="s">
        <v>8</v>
      </c>
      <c r="D320" s="9" t="str">
        <f>"陈晨"</f>
        <v>陈晨</v>
      </c>
      <c r="E320" s="9" t="str">
        <f t="shared" si="57"/>
        <v>女</v>
      </c>
      <c r="F320" s="9" t="str">
        <f>"21031805618"</f>
        <v>21031805618</v>
      </c>
      <c r="G320" s="10"/>
    </row>
    <row r="321" ht="19" customHeight="1" spans="1:7">
      <c r="A321" s="9">
        <v>319</v>
      </c>
      <c r="B321" s="9" t="str">
        <f t="shared" si="58"/>
        <v>210318</v>
      </c>
      <c r="C321" s="9" t="s">
        <v>8</v>
      </c>
      <c r="D321" s="9" t="str">
        <f>"石宇"</f>
        <v>石宇</v>
      </c>
      <c r="E321" s="9" t="str">
        <f t="shared" si="57"/>
        <v>女</v>
      </c>
      <c r="F321" s="9" t="str">
        <f>"21031805517"</f>
        <v>21031805517</v>
      </c>
      <c r="G321" s="10"/>
    </row>
    <row r="322" ht="19" customHeight="1" spans="1:7">
      <c r="A322" s="9">
        <v>320</v>
      </c>
      <c r="B322" s="9" t="str">
        <f t="shared" si="58"/>
        <v>210318</v>
      </c>
      <c r="C322" s="9" t="s">
        <v>8</v>
      </c>
      <c r="D322" s="9" t="str">
        <f>"李美玲"</f>
        <v>李美玲</v>
      </c>
      <c r="E322" s="9" t="str">
        <f t="shared" si="57"/>
        <v>女</v>
      </c>
      <c r="F322" s="9" t="str">
        <f>"21031805602"</f>
        <v>21031805602</v>
      </c>
      <c r="G322" s="10"/>
    </row>
    <row r="323" ht="19" customHeight="1" spans="1:7">
      <c r="A323" s="9">
        <v>321</v>
      </c>
      <c r="B323" s="9" t="str">
        <f t="shared" si="58"/>
        <v>210318</v>
      </c>
      <c r="C323" s="9" t="s">
        <v>8</v>
      </c>
      <c r="D323" s="9" t="str">
        <f>"丁璐瑶"</f>
        <v>丁璐瑶</v>
      </c>
      <c r="E323" s="9" t="str">
        <f t="shared" si="57"/>
        <v>女</v>
      </c>
      <c r="F323" s="9" t="str">
        <f>"21031805604"</f>
        <v>21031805604</v>
      </c>
      <c r="G323" s="10"/>
    </row>
    <row r="324" ht="19" customHeight="1" spans="1:7">
      <c r="A324" s="9">
        <v>322</v>
      </c>
      <c r="B324" s="9" t="str">
        <f t="shared" si="58"/>
        <v>210318</v>
      </c>
      <c r="C324" s="9" t="s">
        <v>8</v>
      </c>
      <c r="D324" s="9" t="str">
        <f>"叶娜娜"</f>
        <v>叶娜娜</v>
      </c>
      <c r="E324" s="9" t="str">
        <f t="shared" si="57"/>
        <v>女</v>
      </c>
      <c r="F324" s="9" t="str">
        <f>"21031805524"</f>
        <v>21031805524</v>
      </c>
      <c r="G324" s="10"/>
    </row>
    <row r="325" ht="19" customHeight="1" spans="1:7">
      <c r="A325" s="9">
        <v>323</v>
      </c>
      <c r="B325" s="9" t="str">
        <f t="shared" si="58"/>
        <v>210318</v>
      </c>
      <c r="C325" s="9" t="s">
        <v>8</v>
      </c>
      <c r="D325" s="9" t="str">
        <f>"孙梦瑶"</f>
        <v>孙梦瑶</v>
      </c>
      <c r="E325" s="9" t="str">
        <f t="shared" si="57"/>
        <v>女</v>
      </c>
      <c r="F325" s="9" t="str">
        <f>"21031805326"</f>
        <v>21031805326</v>
      </c>
      <c r="G325" s="10"/>
    </row>
    <row r="326" ht="19" customHeight="1" spans="1:7">
      <c r="A326" s="9">
        <v>324</v>
      </c>
      <c r="B326" s="9" t="str">
        <f t="shared" si="58"/>
        <v>210318</v>
      </c>
      <c r="C326" s="9" t="s">
        <v>8</v>
      </c>
      <c r="D326" s="9" t="str">
        <f>"王美洁"</f>
        <v>王美洁</v>
      </c>
      <c r="E326" s="9" t="str">
        <f t="shared" si="57"/>
        <v>女</v>
      </c>
      <c r="F326" s="9" t="str">
        <f>"21031805324"</f>
        <v>21031805324</v>
      </c>
      <c r="G326" s="10"/>
    </row>
    <row r="327" ht="19" customHeight="1" spans="1:7">
      <c r="A327" s="9">
        <v>325</v>
      </c>
      <c r="B327" s="9" t="str">
        <f t="shared" si="58"/>
        <v>210318</v>
      </c>
      <c r="C327" s="9" t="s">
        <v>8</v>
      </c>
      <c r="D327" s="9" t="str">
        <f>"陆冰雨"</f>
        <v>陆冰雨</v>
      </c>
      <c r="E327" s="9" t="str">
        <f>"男"</f>
        <v>男</v>
      </c>
      <c r="F327" s="9" t="str">
        <f>"21031805512"</f>
        <v>21031805512</v>
      </c>
      <c r="G327" s="10"/>
    </row>
    <row r="328" ht="19" customHeight="1" spans="1:7">
      <c r="A328" s="9">
        <v>326</v>
      </c>
      <c r="B328" s="9" t="str">
        <f t="shared" si="58"/>
        <v>210318</v>
      </c>
      <c r="C328" s="9" t="s">
        <v>8</v>
      </c>
      <c r="D328" s="9" t="str">
        <f>"程新宇"</f>
        <v>程新宇</v>
      </c>
      <c r="E328" s="9" t="str">
        <f t="shared" ref="E328:E355" si="59">"女"</f>
        <v>女</v>
      </c>
      <c r="F328" s="9" t="str">
        <f>"21031805424"</f>
        <v>21031805424</v>
      </c>
      <c r="G328" s="10"/>
    </row>
    <row r="329" ht="19" customHeight="1" spans="1:7">
      <c r="A329" s="9">
        <v>327</v>
      </c>
      <c r="B329" s="9" t="str">
        <f t="shared" si="58"/>
        <v>210318</v>
      </c>
      <c r="C329" s="9" t="s">
        <v>8</v>
      </c>
      <c r="D329" s="9" t="str">
        <f>"李情"</f>
        <v>李情</v>
      </c>
      <c r="E329" s="9" t="str">
        <f t="shared" si="59"/>
        <v>女</v>
      </c>
      <c r="F329" s="9" t="str">
        <f>"21031805319"</f>
        <v>21031805319</v>
      </c>
      <c r="G329" s="10"/>
    </row>
    <row r="330" ht="19" customHeight="1" spans="1:7">
      <c r="A330" s="9">
        <v>328</v>
      </c>
      <c r="B330" s="9" t="str">
        <f t="shared" si="58"/>
        <v>210318</v>
      </c>
      <c r="C330" s="9" t="s">
        <v>8</v>
      </c>
      <c r="D330" s="9" t="str">
        <f>"马胜劫"</f>
        <v>马胜劫</v>
      </c>
      <c r="E330" s="9" t="str">
        <f>"男"</f>
        <v>男</v>
      </c>
      <c r="F330" s="9" t="str">
        <f>"21031805315"</f>
        <v>21031805315</v>
      </c>
      <c r="G330" s="10"/>
    </row>
    <row r="331" ht="19" customHeight="1" spans="1:7">
      <c r="A331" s="9">
        <v>329</v>
      </c>
      <c r="B331" s="9" t="str">
        <f t="shared" si="58"/>
        <v>210318</v>
      </c>
      <c r="C331" s="9" t="s">
        <v>8</v>
      </c>
      <c r="D331" s="9" t="str">
        <f>"王贞贞"</f>
        <v>王贞贞</v>
      </c>
      <c r="E331" s="9" t="str">
        <f t="shared" si="59"/>
        <v>女</v>
      </c>
      <c r="F331" s="9" t="str">
        <f>"21031805412"</f>
        <v>21031805412</v>
      </c>
      <c r="G331" s="10"/>
    </row>
    <row r="332" ht="19" customHeight="1" spans="1:7">
      <c r="A332" s="9">
        <v>330</v>
      </c>
      <c r="B332" s="9" t="str">
        <f t="shared" si="58"/>
        <v>210318</v>
      </c>
      <c r="C332" s="9" t="s">
        <v>8</v>
      </c>
      <c r="D332" s="9" t="str">
        <f>"桂梦瑶"</f>
        <v>桂梦瑶</v>
      </c>
      <c r="E332" s="9" t="str">
        <f t="shared" si="59"/>
        <v>女</v>
      </c>
      <c r="F332" s="9" t="str">
        <f>"21031805510"</f>
        <v>21031805510</v>
      </c>
      <c r="G332" s="10"/>
    </row>
    <row r="333" ht="19" customHeight="1" spans="1:7">
      <c r="A333" s="9">
        <v>331</v>
      </c>
      <c r="B333" s="9" t="str">
        <f t="shared" si="58"/>
        <v>210318</v>
      </c>
      <c r="C333" s="9" t="s">
        <v>8</v>
      </c>
      <c r="D333" s="9" t="str">
        <f>"李姣"</f>
        <v>李姣</v>
      </c>
      <c r="E333" s="9" t="str">
        <f t="shared" si="59"/>
        <v>女</v>
      </c>
      <c r="F333" s="9" t="str">
        <f>"21031805430"</f>
        <v>21031805430</v>
      </c>
      <c r="G333" s="10"/>
    </row>
    <row r="334" ht="19" customHeight="1" spans="1:7">
      <c r="A334" s="9">
        <v>332</v>
      </c>
      <c r="B334" s="9" t="str">
        <f t="shared" si="58"/>
        <v>210318</v>
      </c>
      <c r="C334" s="9" t="s">
        <v>8</v>
      </c>
      <c r="D334" s="9" t="str">
        <f>"丁宇"</f>
        <v>丁宇</v>
      </c>
      <c r="E334" s="9" t="str">
        <f t="shared" si="59"/>
        <v>女</v>
      </c>
      <c r="F334" s="9" t="str">
        <f>"21031805507"</f>
        <v>21031805507</v>
      </c>
      <c r="G334" s="10"/>
    </row>
    <row r="335" ht="19" customHeight="1" spans="1:7">
      <c r="A335" s="9">
        <v>333</v>
      </c>
      <c r="B335" s="9" t="str">
        <f t="shared" si="58"/>
        <v>210318</v>
      </c>
      <c r="C335" s="9" t="s">
        <v>8</v>
      </c>
      <c r="D335" s="9" t="str">
        <f>"蒋梦园"</f>
        <v>蒋梦园</v>
      </c>
      <c r="E335" s="9" t="str">
        <f t="shared" si="59"/>
        <v>女</v>
      </c>
      <c r="F335" s="9" t="str">
        <f>"21031805619"</f>
        <v>21031805619</v>
      </c>
      <c r="G335" s="10"/>
    </row>
    <row r="336" ht="19" customHeight="1" spans="1:7">
      <c r="A336" s="9">
        <v>334</v>
      </c>
      <c r="B336" s="9" t="str">
        <f t="shared" ref="B336:B349" si="60">"210319"</f>
        <v>210319</v>
      </c>
      <c r="C336" s="9" t="s">
        <v>8</v>
      </c>
      <c r="D336" s="9" t="str">
        <f>"李晓婷"</f>
        <v>李晓婷</v>
      </c>
      <c r="E336" s="9" t="str">
        <f t="shared" si="59"/>
        <v>女</v>
      </c>
      <c r="F336" s="9" t="str">
        <f>"21031906008"</f>
        <v>21031906008</v>
      </c>
      <c r="G336" s="10"/>
    </row>
    <row r="337" ht="19" customHeight="1" spans="1:7">
      <c r="A337" s="9">
        <v>335</v>
      </c>
      <c r="B337" s="9" t="str">
        <f t="shared" si="60"/>
        <v>210319</v>
      </c>
      <c r="C337" s="9" t="s">
        <v>8</v>
      </c>
      <c r="D337" s="9" t="str">
        <f>"杨莹莹"</f>
        <v>杨莹莹</v>
      </c>
      <c r="E337" s="9" t="str">
        <f t="shared" si="59"/>
        <v>女</v>
      </c>
      <c r="F337" s="9" t="str">
        <f>"21031905903"</f>
        <v>21031905903</v>
      </c>
      <c r="G337" s="10"/>
    </row>
    <row r="338" ht="19" customHeight="1" spans="1:7">
      <c r="A338" s="9">
        <v>336</v>
      </c>
      <c r="B338" s="9" t="str">
        <f t="shared" si="60"/>
        <v>210319</v>
      </c>
      <c r="C338" s="9" t="s">
        <v>8</v>
      </c>
      <c r="D338" s="9" t="str">
        <f>"胡双双"</f>
        <v>胡双双</v>
      </c>
      <c r="E338" s="9" t="str">
        <f t="shared" si="59"/>
        <v>女</v>
      </c>
      <c r="F338" s="9" t="str">
        <f>"21031906024"</f>
        <v>21031906024</v>
      </c>
      <c r="G338" s="10"/>
    </row>
    <row r="339" ht="19" customHeight="1" spans="1:7">
      <c r="A339" s="9">
        <v>337</v>
      </c>
      <c r="B339" s="9" t="str">
        <f t="shared" si="60"/>
        <v>210319</v>
      </c>
      <c r="C339" s="9" t="s">
        <v>8</v>
      </c>
      <c r="D339" s="9" t="str">
        <f>"葛玉莹"</f>
        <v>葛玉莹</v>
      </c>
      <c r="E339" s="9" t="str">
        <f t="shared" si="59"/>
        <v>女</v>
      </c>
      <c r="F339" s="9" t="str">
        <f>"21031906126"</f>
        <v>21031906126</v>
      </c>
      <c r="G339" s="10"/>
    </row>
    <row r="340" ht="19" customHeight="1" spans="1:7">
      <c r="A340" s="9">
        <v>338</v>
      </c>
      <c r="B340" s="9" t="str">
        <f t="shared" si="60"/>
        <v>210319</v>
      </c>
      <c r="C340" s="9" t="s">
        <v>8</v>
      </c>
      <c r="D340" s="9" t="str">
        <f>"张文秀"</f>
        <v>张文秀</v>
      </c>
      <c r="E340" s="9" t="str">
        <f t="shared" si="59"/>
        <v>女</v>
      </c>
      <c r="F340" s="9" t="str">
        <f>"21031905724"</f>
        <v>21031905724</v>
      </c>
      <c r="G340" s="10"/>
    </row>
    <row r="341" ht="19" customHeight="1" spans="1:7">
      <c r="A341" s="9">
        <v>339</v>
      </c>
      <c r="B341" s="9" t="str">
        <f t="shared" si="60"/>
        <v>210319</v>
      </c>
      <c r="C341" s="9" t="s">
        <v>8</v>
      </c>
      <c r="D341" s="9" t="str">
        <f>"姚兰影"</f>
        <v>姚兰影</v>
      </c>
      <c r="E341" s="9" t="str">
        <f t="shared" si="59"/>
        <v>女</v>
      </c>
      <c r="F341" s="9" t="str">
        <f>"21031906021"</f>
        <v>21031906021</v>
      </c>
      <c r="G341" s="10"/>
    </row>
    <row r="342" ht="19" customHeight="1" spans="1:7">
      <c r="A342" s="9">
        <v>340</v>
      </c>
      <c r="B342" s="9" t="str">
        <f t="shared" si="60"/>
        <v>210319</v>
      </c>
      <c r="C342" s="9" t="s">
        <v>8</v>
      </c>
      <c r="D342" s="9" t="str">
        <f>"葛莉"</f>
        <v>葛莉</v>
      </c>
      <c r="E342" s="9" t="str">
        <f t="shared" si="59"/>
        <v>女</v>
      </c>
      <c r="F342" s="9" t="str">
        <f>"21031906206"</f>
        <v>21031906206</v>
      </c>
      <c r="G342" s="10"/>
    </row>
    <row r="343" ht="19" customHeight="1" spans="1:7">
      <c r="A343" s="9">
        <v>341</v>
      </c>
      <c r="B343" s="9" t="str">
        <f t="shared" si="60"/>
        <v>210319</v>
      </c>
      <c r="C343" s="9" t="s">
        <v>8</v>
      </c>
      <c r="D343" s="9" t="str">
        <f>"李玉玲"</f>
        <v>李玉玲</v>
      </c>
      <c r="E343" s="9" t="str">
        <f t="shared" si="59"/>
        <v>女</v>
      </c>
      <c r="F343" s="9" t="str">
        <f>"21031905710"</f>
        <v>21031905710</v>
      </c>
      <c r="G343" s="10"/>
    </row>
    <row r="344" ht="19" customHeight="1" spans="1:7">
      <c r="A344" s="9">
        <v>342</v>
      </c>
      <c r="B344" s="9" t="str">
        <f t="shared" si="60"/>
        <v>210319</v>
      </c>
      <c r="C344" s="9" t="s">
        <v>8</v>
      </c>
      <c r="D344" s="9" t="str">
        <f>"王洁"</f>
        <v>王洁</v>
      </c>
      <c r="E344" s="9" t="str">
        <f t="shared" si="59"/>
        <v>女</v>
      </c>
      <c r="F344" s="9" t="str">
        <f>"21031905915"</f>
        <v>21031905915</v>
      </c>
      <c r="G344" s="10"/>
    </row>
    <row r="345" ht="19" customHeight="1" spans="1:7">
      <c r="A345" s="9">
        <v>343</v>
      </c>
      <c r="B345" s="9" t="str">
        <f t="shared" si="60"/>
        <v>210319</v>
      </c>
      <c r="C345" s="9" t="s">
        <v>8</v>
      </c>
      <c r="D345" s="9" t="str">
        <f>"刘恰恰"</f>
        <v>刘恰恰</v>
      </c>
      <c r="E345" s="9" t="str">
        <f t="shared" si="59"/>
        <v>女</v>
      </c>
      <c r="F345" s="9" t="str">
        <f>"21031906011"</f>
        <v>21031906011</v>
      </c>
      <c r="G345" s="10"/>
    </row>
    <row r="346" ht="19" customHeight="1" spans="1:7">
      <c r="A346" s="9">
        <v>344</v>
      </c>
      <c r="B346" s="9" t="str">
        <f t="shared" si="60"/>
        <v>210319</v>
      </c>
      <c r="C346" s="9" t="s">
        <v>8</v>
      </c>
      <c r="D346" s="9" t="str">
        <f>"陈艳"</f>
        <v>陈艳</v>
      </c>
      <c r="E346" s="9" t="str">
        <f t="shared" si="59"/>
        <v>女</v>
      </c>
      <c r="F346" s="9" t="str">
        <f>"21031906211"</f>
        <v>21031906211</v>
      </c>
      <c r="G346" s="10"/>
    </row>
    <row r="347" ht="19" customHeight="1" spans="1:7">
      <c r="A347" s="9">
        <v>345</v>
      </c>
      <c r="B347" s="9" t="str">
        <f t="shared" si="60"/>
        <v>210319</v>
      </c>
      <c r="C347" s="9" t="s">
        <v>8</v>
      </c>
      <c r="D347" s="9" t="str">
        <f>"李思雨"</f>
        <v>李思雨</v>
      </c>
      <c r="E347" s="9" t="str">
        <f t="shared" si="59"/>
        <v>女</v>
      </c>
      <c r="F347" s="9" t="str">
        <f>"21031906108"</f>
        <v>21031906108</v>
      </c>
      <c r="G347" s="10"/>
    </row>
    <row r="348" ht="19" customHeight="1" spans="1:7">
      <c r="A348" s="9">
        <v>346</v>
      </c>
      <c r="B348" s="9" t="str">
        <f t="shared" si="60"/>
        <v>210319</v>
      </c>
      <c r="C348" s="9" t="s">
        <v>8</v>
      </c>
      <c r="D348" s="9" t="str">
        <f>"路艳"</f>
        <v>路艳</v>
      </c>
      <c r="E348" s="9" t="str">
        <f t="shared" si="59"/>
        <v>女</v>
      </c>
      <c r="F348" s="9" t="str">
        <f>"21031906120"</f>
        <v>21031906120</v>
      </c>
      <c r="G348" s="10"/>
    </row>
    <row r="349" ht="19" customHeight="1" spans="1:7">
      <c r="A349" s="9">
        <v>347</v>
      </c>
      <c r="B349" s="9" t="str">
        <f t="shared" si="60"/>
        <v>210319</v>
      </c>
      <c r="C349" s="9" t="s">
        <v>8</v>
      </c>
      <c r="D349" s="9" t="str">
        <f>"朱艳秋"</f>
        <v>朱艳秋</v>
      </c>
      <c r="E349" s="9" t="str">
        <f t="shared" si="59"/>
        <v>女</v>
      </c>
      <c r="F349" s="9" t="str">
        <f>"21031906007"</f>
        <v>21031906007</v>
      </c>
      <c r="G349" s="10"/>
    </row>
    <row r="350" ht="19" customHeight="1" spans="1:7">
      <c r="A350" s="9">
        <v>348</v>
      </c>
      <c r="B350" s="9" t="str">
        <f t="shared" ref="B350:B353" si="61">"210320"</f>
        <v>210320</v>
      </c>
      <c r="C350" s="9" t="s">
        <v>8</v>
      </c>
      <c r="D350" s="9" t="str">
        <f>"潘凯璇"</f>
        <v>潘凯璇</v>
      </c>
      <c r="E350" s="9" t="str">
        <f t="shared" si="59"/>
        <v>女</v>
      </c>
      <c r="F350" s="9" t="str">
        <f>"21032006326"</f>
        <v>21032006326</v>
      </c>
      <c r="G350" s="10"/>
    </row>
    <row r="351" ht="19" customHeight="1" spans="1:7">
      <c r="A351" s="9">
        <v>349</v>
      </c>
      <c r="B351" s="9" t="str">
        <f t="shared" si="61"/>
        <v>210320</v>
      </c>
      <c r="C351" s="9" t="s">
        <v>8</v>
      </c>
      <c r="D351" s="9" t="str">
        <f>"孙格格"</f>
        <v>孙格格</v>
      </c>
      <c r="E351" s="9" t="str">
        <f t="shared" si="59"/>
        <v>女</v>
      </c>
      <c r="F351" s="9" t="str">
        <f>"21032006319"</f>
        <v>21032006319</v>
      </c>
      <c r="G351" s="10"/>
    </row>
    <row r="352" ht="19" customHeight="1" spans="1:7">
      <c r="A352" s="9">
        <v>350</v>
      </c>
      <c r="B352" s="9" t="str">
        <f t="shared" si="61"/>
        <v>210320</v>
      </c>
      <c r="C352" s="9" t="s">
        <v>8</v>
      </c>
      <c r="D352" s="9" t="str">
        <f>"韦媛媛"</f>
        <v>韦媛媛</v>
      </c>
      <c r="E352" s="9" t="str">
        <f t="shared" si="59"/>
        <v>女</v>
      </c>
      <c r="F352" s="9" t="str">
        <f>"21032006322"</f>
        <v>21032006322</v>
      </c>
      <c r="G352" s="10"/>
    </row>
    <row r="353" ht="19" customHeight="1" spans="1:7">
      <c r="A353" s="9">
        <v>351</v>
      </c>
      <c r="B353" s="9" t="str">
        <f t="shared" si="61"/>
        <v>210320</v>
      </c>
      <c r="C353" s="9" t="s">
        <v>8</v>
      </c>
      <c r="D353" s="9" t="str">
        <f>"王艳红"</f>
        <v>王艳红</v>
      </c>
      <c r="E353" s="9" t="str">
        <f t="shared" si="59"/>
        <v>女</v>
      </c>
      <c r="F353" s="9" t="str">
        <f>"21032006320"</f>
        <v>21032006320</v>
      </c>
      <c r="G353" s="10"/>
    </row>
    <row r="354" ht="19" customHeight="1" spans="1:7">
      <c r="A354" s="9">
        <v>352</v>
      </c>
      <c r="B354" s="9" t="str">
        <f>"210321"</f>
        <v>210321</v>
      </c>
      <c r="C354" s="9" t="s">
        <v>8</v>
      </c>
      <c r="D354" s="9" t="str">
        <f>"洪双敏"</f>
        <v>洪双敏</v>
      </c>
      <c r="E354" s="9" t="str">
        <f t="shared" si="59"/>
        <v>女</v>
      </c>
      <c r="F354" s="9" t="str">
        <f>"21032107311"</f>
        <v>21032107311</v>
      </c>
      <c r="G354" s="10"/>
    </row>
    <row r="355" ht="19" customHeight="1" spans="1:7">
      <c r="A355" s="9">
        <v>353</v>
      </c>
      <c r="B355" s="9" t="str">
        <f>"210321"</f>
        <v>210321</v>
      </c>
      <c r="C355" s="9" t="s">
        <v>8</v>
      </c>
      <c r="D355" s="9" t="str">
        <f>"李伟伟"</f>
        <v>李伟伟</v>
      </c>
      <c r="E355" s="9" t="str">
        <f t="shared" si="59"/>
        <v>女</v>
      </c>
      <c r="F355" s="9" t="str">
        <f>"21032107320"</f>
        <v>21032107320</v>
      </c>
      <c r="G355" s="10"/>
    </row>
    <row r="356" ht="19" customHeight="1" spans="1:7">
      <c r="A356" s="9">
        <v>354</v>
      </c>
      <c r="B356" s="9" t="str">
        <f t="shared" ref="B356:B366" si="62">"210321"</f>
        <v>210321</v>
      </c>
      <c r="C356" s="9" t="s">
        <v>8</v>
      </c>
      <c r="D356" s="9" t="str">
        <f>"陈家耀"</f>
        <v>陈家耀</v>
      </c>
      <c r="E356" s="9" t="str">
        <f>"男"</f>
        <v>男</v>
      </c>
      <c r="F356" s="9" t="str">
        <f>"21032107330"</f>
        <v>21032107330</v>
      </c>
      <c r="G356" s="10"/>
    </row>
    <row r="357" ht="19" customHeight="1" spans="1:7">
      <c r="A357" s="9">
        <v>355</v>
      </c>
      <c r="B357" s="9" t="str">
        <f t="shared" si="62"/>
        <v>210321</v>
      </c>
      <c r="C357" s="9" t="s">
        <v>8</v>
      </c>
      <c r="D357" s="9" t="str">
        <f>"王静"</f>
        <v>王静</v>
      </c>
      <c r="E357" s="9" t="str">
        <f t="shared" ref="E357:E360" si="63">"女"</f>
        <v>女</v>
      </c>
      <c r="F357" s="9" t="str">
        <f>"21032108512"</f>
        <v>21032108512</v>
      </c>
      <c r="G357" s="10"/>
    </row>
    <row r="358" ht="19" customHeight="1" spans="1:7">
      <c r="A358" s="9">
        <v>356</v>
      </c>
      <c r="B358" s="9" t="str">
        <f t="shared" si="62"/>
        <v>210321</v>
      </c>
      <c r="C358" s="9" t="s">
        <v>8</v>
      </c>
      <c r="D358" s="9" t="str">
        <f>"刘千千"</f>
        <v>刘千千</v>
      </c>
      <c r="E358" s="9" t="str">
        <f t="shared" si="63"/>
        <v>女</v>
      </c>
      <c r="F358" s="9" t="str">
        <f>"21032107319"</f>
        <v>21032107319</v>
      </c>
      <c r="G358" s="10"/>
    </row>
    <row r="359" ht="19" customHeight="1" spans="1:7">
      <c r="A359" s="9">
        <v>357</v>
      </c>
      <c r="B359" s="9" t="str">
        <f t="shared" si="62"/>
        <v>210321</v>
      </c>
      <c r="C359" s="9" t="s">
        <v>8</v>
      </c>
      <c r="D359" s="9" t="str">
        <f>"虞石平"</f>
        <v>虞石平</v>
      </c>
      <c r="E359" s="9" t="str">
        <f>"男"</f>
        <v>男</v>
      </c>
      <c r="F359" s="9" t="str">
        <f>"21032108501"</f>
        <v>21032108501</v>
      </c>
      <c r="G359" s="10"/>
    </row>
    <row r="360" ht="19" customHeight="1" spans="1:7">
      <c r="A360" s="9">
        <v>358</v>
      </c>
      <c r="B360" s="9" t="str">
        <f t="shared" si="62"/>
        <v>210321</v>
      </c>
      <c r="C360" s="9" t="s">
        <v>8</v>
      </c>
      <c r="D360" s="9" t="str">
        <f>"程欣"</f>
        <v>程欣</v>
      </c>
      <c r="E360" s="9" t="str">
        <f t="shared" si="63"/>
        <v>女</v>
      </c>
      <c r="F360" s="9" t="str">
        <f>"21032107318"</f>
        <v>21032107318</v>
      </c>
      <c r="G360" s="10"/>
    </row>
    <row r="361" ht="19" customHeight="1" spans="1:7">
      <c r="A361" s="9">
        <v>359</v>
      </c>
      <c r="B361" s="9" t="str">
        <f t="shared" si="62"/>
        <v>210321</v>
      </c>
      <c r="C361" s="9" t="s">
        <v>8</v>
      </c>
      <c r="D361" s="9" t="str">
        <f>"刘跃"</f>
        <v>刘跃</v>
      </c>
      <c r="E361" s="9" t="str">
        <f t="shared" ref="E361:E364" si="64">"男"</f>
        <v>男</v>
      </c>
      <c r="F361" s="9" t="str">
        <f>"21032108506"</f>
        <v>21032108506</v>
      </c>
      <c r="G361" s="10"/>
    </row>
    <row r="362" ht="19" customHeight="1" spans="1:7">
      <c r="A362" s="9">
        <v>360</v>
      </c>
      <c r="B362" s="9" t="str">
        <f t="shared" si="62"/>
        <v>210321</v>
      </c>
      <c r="C362" s="9" t="s">
        <v>8</v>
      </c>
      <c r="D362" s="9" t="str">
        <f>"曹培养"</f>
        <v>曹培养</v>
      </c>
      <c r="E362" s="9" t="str">
        <f t="shared" si="64"/>
        <v>男</v>
      </c>
      <c r="F362" s="9" t="str">
        <f>"21032108504"</f>
        <v>21032108504</v>
      </c>
      <c r="G362" s="10"/>
    </row>
    <row r="363" ht="19" customHeight="1" spans="1:7">
      <c r="A363" s="9">
        <v>361</v>
      </c>
      <c r="B363" s="9" t="str">
        <f t="shared" si="62"/>
        <v>210321</v>
      </c>
      <c r="C363" s="9" t="s">
        <v>8</v>
      </c>
      <c r="D363" s="9" t="str">
        <f>"沈宇伟"</f>
        <v>沈宇伟</v>
      </c>
      <c r="E363" s="9" t="str">
        <f t="shared" ref="E363:E367" si="65">"女"</f>
        <v>女</v>
      </c>
      <c r="F363" s="9" t="str">
        <f>"21032107323"</f>
        <v>21032107323</v>
      </c>
      <c r="G363" s="10"/>
    </row>
    <row r="364" ht="19" customHeight="1" spans="1:7">
      <c r="A364" s="9">
        <v>362</v>
      </c>
      <c r="B364" s="9" t="str">
        <f t="shared" si="62"/>
        <v>210321</v>
      </c>
      <c r="C364" s="9" t="s">
        <v>8</v>
      </c>
      <c r="D364" s="9" t="str">
        <f>"黄坤"</f>
        <v>黄坤</v>
      </c>
      <c r="E364" s="9" t="str">
        <f t="shared" si="64"/>
        <v>男</v>
      </c>
      <c r="F364" s="9" t="str">
        <f>"21032107312"</f>
        <v>21032107312</v>
      </c>
      <c r="G364" s="10"/>
    </row>
    <row r="365" ht="19" customHeight="1" spans="1:7">
      <c r="A365" s="9">
        <v>363</v>
      </c>
      <c r="B365" s="9" t="str">
        <f t="shared" ref="B365:B367" si="66">"210321"</f>
        <v>210321</v>
      </c>
      <c r="C365" s="9" t="s">
        <v>8</v>
      </c>
      <c r="D365" s="9" t="str">
        <f>"祖慧婷"</f>
        <v>祖慧婷</v>
      </c>
      <c r="E365" s="9" t="str">
        <f t="shared" si="65"/>
        <v>女</v>
      </c>
      <c r="F365" s="9" t="str">
        <f>"21032107328"</f>
        <v>21032107328</v>
      </c>
      <c r="G365" s="10"/>
    </row>
    <row r="366" s="4" customFormat="1" ht="19" customHeight="1" spans="1:7">
      <c r="A366" s="9">
        <v>364</v>
      </c>
      <c r="B366" s="11" t="str">
        <f t="shared" si="66"/>
        <v>210321</v>
      </c>
      <c r="C366" s="11" t="s">
        <v>8</v>
      </c>
      <c r="D366" s="11" t="str">
        <f>"黄展妹"</f>
        <v>黄展妹</v>
      </c>
      <c r="E366" s="11" t="str">
        <f t="shared" si="65"/>
        <v>女</v>
      </c>
      <c r="F366" s="11" t="str">
        <f>"21032108505"</f>
        <v>21032108505</v>
      </c>
      <c r="G366" s="11" t="s">
        <v>9</v>
      </c>
    </row>
    <row r="367" s="4" customFormat="1" ht="19" customHeight="1" spans="1:7">
      <c r="A367" s="9">
        <v>365</v>
      </c>
      <c r="B367" s="11" t="str">
        <f t="shared" si="66"/>
        <v>210321</v>
      </c>
      <c r="C367" s="11" t="s">
        <v>8</v>
      </c>
      <c r="D367" s="11" t="str">
        <f>"蒋燕蒙"</f>
        <v>蒋燕蒙</v>
      </c>
      <c r="E367" s="11" t="str">
        <f t="shared" si="65"/>
        <v>女</v>
      </c>
      <c r="F367" s="11" t="str">
        <f>"21032107313"</f>
        <v>21032107313</v>
      </c>
      <c r="G367" s="11" t="s">
        <v>9</v>
      </c>
    </row>
    <row r="368" ht="19" customHeight="1" spans="1:7">
      <c r="A368" s="9">
        <v>366</v>
      </c>
      <c r="B368" s="9" t="str">
        <f t="shared" ref="B368:B372" si="67">"210322"</f>
        <v>210322</v>
      </c>
      <c r="C368" s="9" t="s">
        <v>8</v>
      </c>
      <c r="D368" s="9" t="str">
        <f>"李文强"</f>
        <v>李文强</v>
      </c>
      <c r="E368" s="9" t="str">
        <f t="shared" ref="E368:E375" si="68">"男"</f>
        <v>男</v>
      </c>
      <c r="F368" s="9" t="str">
        <f>"21032208518"</f>
        <v>21032208518</v>
      </c>
      <c r="G368" s="10"/>
    </row>
    <row r="369" ht="19" customHeight="1" spans="1:7">
      <c r="A369" s="9">
        <v>367</v>
      </c>
      <c r="B369" s="9" t="str">
        <f t="shared" si="67"/>
        <v>210322</v>
      </c>
      <c r="C369" s="9" t="s">
        <v>8</v>
      </c>
      <c r="D369" s="9" t="str">
        <f>"何利香"</f>
        <v>何利香</v>
      </c>
      <c r="E369" s="9" t="str">
        <f t="shared" ref="E369:E371" si="69">"女"</f>
        <v>女</v>
      </c>
      <c r="F369" s="9" t="str">
        <f>"21032208517"</f>
        <v>21032208517</v>
      </c>
      <c r="G369" s="10"/>
    </row>
    <row r="370" ht="19" customHeight="1" spans="1:7">
      <c r="A370" s="9">
        <v>368</v>
      </c>
      <c r="B370" s="9" t="str">
        <f t="shared" si="67"/>
        <v>210322</v>
      </c>
      <c r="C370" s="9" t="s">
        <v>8</v>
      </c>
      <c r="D370" s="9" t="str">
        <f>"李婉瑞"</f>
        <v>李婉瑞</v>
      </c>
      <c r="E370" s="9" t="str">
        <f t="shared" si="69"/>
        <v>女</v>
      </c>
      <c r="F370" s="9" t="str">
        <f>"21032208516"</f>
        <v>21032208516</v>
      </c>
      <c r="G370" s="10"/>
    </row>
    <row r="371" ht="19" customHeight="1" spans="1:7">
      <c r="A371" s="9">
        <v>369</v>
      </c>
      <c r="B371" s="9" t="str">
        <f t="shared" si="67"/>
        <v>210322</v>
      </c>
      <c r="C371" s="9" t="s">
        <v>8</v>
      </c>
      <c r="D371" s="9" t="str">
        <f>"何利"</f>
        <v>何利</v>
      </c>
      <c r="E371" s="9" t="str">
        <f t="shared" si="69"/>
        <v>女</v>
      </c>
      <c r="F371" s="9" t="str">
        <f>"21032208513"</f>
        <v>21032208513</v>
      </c>
      <c r="G371" s="10"/>
    </row>
    <row r="372" ht="19" customHeight="1" spans="1:7">
      <c r="A372" s="9">
        <v>370</v>
      </c>
      <c r="B372" s="9" t="str">
        <f t="shared" si="67"/>
        <v>210322</v>
      </c>
      <c r="C372" s="9" t="s">
        <v>8</v>
      </c>
      <c r="D372" s="9" t="str">
        <f>"丁国靖"</f>
        <v>丁国靖</v>
      </c>
      <c r="E372" s="9" t="str">
        <f t="shared" si="68"/>
        <v>男</v>
      </c>
      <c r="F372" s="9" t="str">
        <f>"21032208514"</f>
        <v>21032208514</v>
      </c>
      <c r="G372" s="10"/>
    </row>
    <row r="373" ht="19" customHeight="1" spans="1:7">
      <c r="A373" s="9">
        <v>371</v>
      </c>
      <c r="B373" s="9" t="str">
        <f t="shared" ref="B373:B378" si="70">"210323"</f>
        <v>210323</v>
      </c>
      <c r="C373" s="9" t="s">
        <v>8</v>
      </c>
      <c r="D373" s="9" t="str">
        <f>"吴明明"</f>
        <v>吴明明</v>
      </c>
      <c r="E373" s="9" t="str">
        <f t="shared" si="68"/>
        <v>男</v>
      </c>
      <c r="F373" s="9" t="str">
        <f>"21032308421"</f>
        <v>21032308421</v>
      </c>
      <c r="G373" s="10"/>
    </row>
    <row r="374" ht="19" customHeight="1" spans="1:7">
      <c r="A374" s="9">
        <v>372</v>
      </c>
      <c r="B374" s="9" t="str">
        <f t="shared" si="70"/>
        <v>210323</v>
      </c>
      <c r="C374" s="9" t="s">
        <v>8</v>
      </c>
      <c r="D374" s="9" t="str">
        <f>"丁泽宇"</f>
        <v>丁泽宇</v>
      </c>
      <c r="E374" s="9" t="str">
        <f t="shared" si="68"/>
        <v>男</v>
      </c>
      <c r="F374" s="9" t="str">
        <f>"21032308424"</f>
        <v>21032308424</v>
      </c>
      <c r="G374" s="10"/>
    </row>
    <row r="375" ht="19" customHeight="1" spans="1:7">
      <c r="A375" s="9">
        <v>373</v>
      </c>
      <c r="B375" s="9" t="str">
        <f t="shared" si="70"/>
        <v>210323</v>
      </c>
      <c r="C375" s="9" t="s">
        <v>8</v>
      </c>
      <c r="D375" s="9" t="str">
        <f>"李国傲"</f>
        <v>李国傲</v>
      </c>
      <c r="E375" s="9" t="str">
        <f t="shared" si="68"/>
        <v>男</v>
      </c>
      <c r="F375" s="9" t="str">
        <f>"21032308423"</f>
        <v>21032308423</v>
      </c>
      <c r="G375" s="10"/>
    </row>
    <row r="376" ht="19" customHeight="1" spans="1:7">
      <c r="A376" s="9">
        <v>374</v>
      </c>
      <c r="B376" s="9" t="str">
        <f t="shared" si="70"/>
        <v>210323</v>
      </c>
      <c r="C376" s="9" t="s">
        <v>8</v>
      </c>
      <c r="D376" s="9" t="str">
        <f>"吴天宇"</f>
        <v>吴天宇</v>
      </c>
      <c r="E376" s="9" t="str">
        <f t="shared" ref="E376:E378" si="71">"男"</f>
        <v>男</v>
      </c>
      <c r="F376" s="9" t="str">
        <f>"21032308426"</f>
        <v>21032308426</v>
      </c>
      <c r="G376" s="10"/>
    </row>
    <row r="377" ht="19" customHeight="1" spans="1:7">
      <c r="A377" s="9">
        <v>375</v>
      </c>
      <c r="B377" s="9" t="str">
        <f t="shared" si="70"/>
        <v>210323</v>
      </c>
      <c r="C377" s="9" t="s">
        <v>8</v>
      </c>
      <c r="D377" s="9" t="str">
        <f>"贾国帅"</f>
        <v>贾国帅</v>
      </c>
      <c r="E377" s="9" t="str">
        <f t="shared" si="71"/>
        <v>男</v>
      </c>
      <c r="F377" s="9" t="str">
        <f>"21032308425"</f>
        <v>21032308425</v>
      </c>
      <c r="G377" s="10"/>
    </row>
    <row r="378" s="4" customFormat="1" ht="19" customHeight="1" spans="1:7">
      <c r="A378" s="9">
        <v>376</v>
      </c>
      <c r="B378" s="11" t="str">
        <f t="shared" si="70"/>
        <v>210323</v>
      </c>
      <c r="C378" s="11" t="s">
        <v>8</v>
      </c>
      <c r="D378" s="11" t="str">
        <f>"方子佳"</f>
        <v>方子佳</v>
      </c>
      <c r="E378" s="11" t="str">
        <f t="shared" si="71"/>
        <v>男</v>
      </c>
      <c r="F378" s="11" t="str">
        <f>"21032308427"</f>
        <v>21032308427</v>
      </c>
      <c r="G378" s="11" t="s">
        <v>9</v>
      </c>
    </row>
    <row r="379" ht="19" customHeight="1" spans="1:7">
      <c r="A379" s="9">
        <v>377</v>
      </c>
      <c r="B379" s="9" t="str">
        <f>"210324"</f>
        <v>210324</v>
      </c>
      <c r="C379" s="9" t="s">
        <v>8</v>
      </c>
      <c r="D379" s="9" t="str">
        <f>"李娜"</f>
        <v>李娜</v>
      </c>
      <c r="E379" s="9" t="str">
        <f>"女"</f>
        <v>女</v>
      </c>
      <c r="F379" s="9" t="str">
        <f>"21032408412"</f>
        <v>21032408412</v>
      </c>
      <c r="G379" s="10"/>
    </row>
    <row r="380" ht="19" customHeight="1" spans="1:7">
      <c r="A380" s="9">
        <v>378</v>
      </c>
      <c r="B380" s="9" t="str">
        <f>"210324"</f>
        <v>210324</v>
      </c>
      <c r="C380" s="9" t="s">
        <v>8</v>
      </c>
      <c r="D380" s="9" t="str">
        <f>"邱雪"</f>
        <v>邱雪</v>
      </c>
      <c r="E380" s="9" t="str">
        <f>"女"</f>
        <v>女</v>
      </c>
      <c r="F380" s="9" t="str">
        <f>"21032408411"</f>
        <v>21032408411</v>
      </c>
      <c r="G380" s="10"/>
    </row>
    <row r="381" ht="19" customHeight="1" spans="1:7">
      <c r="A381" s="9">
        <v>379</v>
      </c>
      <c r="B381" s="9" t="str">
        <f>"210325"</f>
        <v>210325</v>
      </c>
      <c r="C381" s="9" t="s">
        <v>8</v>
      </c>
      <c r="D381" s="9" t="str">
        <f>"李新子"</f>
        <v>李新子</v>
      </c>
      <c r="E381" s="9" t="str">
        <f>"女"</f>
        <v>女</v>
      </c>
      <c r="F381" s="9" t="str">
        <f>"21032508026"</f>
        <v>21032508026</v>
      </c>
      <c r="G381" s="10"/>
    </row>
    <row r="382" ht="19" customHeight="1" spans="1:7">
      <c r="A382" s="9">
        <v>380</v>
      </c>
      <c r="B382" s="9" t="str">
        <f>"210325"</f>
        <v>210325</v>
      </c>
      <c r="C382" s="9" t="s">
        <v>8</v>
      </c>
      <c r="D382" s="9" t="str">
        <f>"丁权要"</f>
        <v>丁权要</v>
      </c>
      <c r="E382" s="9" t="str">
        <f>"男"</f>
        <v>男</v>
      </c>
      <c r="F382" s="9" t="str">
        <f>"21032508027"</f>
        <v>21032508027</v>
      </c>
      <c r="G382" s="10"/>
    </row>
    <row r="383" ht="19" customHeight="1" spans="1:7">
      <c r="A383" s="9">
        <v>381</v>
      </c>
      <c r="B383" s="9" t="str">
        <f>"210326"</f>
        <v>210326</v>
      </c>
      <c r="C383" s="9" t="s">
        <v>8</v>
      </c>
      <c r="D383" s="9" t="str">
        <f>"王嘉楠"</f>
        <v>王嘉楠</v>
      </c>
      <c r="E383" s="9" t="str">
        <f>"男"</f>
        <v>男</v>
      </c>
      <c r="F383" s="9" t="str">
        <f>"21032608128"</f>
        <v>21032608128</v>
      </c>
      <c r="G383" s="10"/>
    </row>
    <row r="384" ht="19" customHeight="1" spans="1:7">
      <c r="A384" s="9">
        <v>382</v>
      </c>
      <c r="B384" s="9" t="str">
        <f>"210326"</f>
        <v>210326</v>
      </c>
      <c r="C384" s="9" t="s">
        <v>8</v>
      </c>
      <c r="D384" s="9" t="str">
        <f>"梁亚亚"</f>
        <v>梁亚亚</v>
      </c>
      <c r="E384" s="9" t="str">
        <f>"女"</f>
        <v>女</v>
      </c>
      <c r="F384" s="9" t="str">
        <f>"21032608127"</f>
        <v>21032608127</v>
      </c>
      <c r="G384" s="10"/>
    </row>
    <row r="385" ht="19" customHeight="1" spans="1:7">
      <c r="A385" s="9">
        <v>383</v>
      </c>
      <c r="B385" s="9" t="str">
        <f>"210327"</f>
        <v>210327</v>
      </c>
      <c r="C385" s="9" t="s">
        <v>8</v>
      </c>
      <c r="D385" s="9" t="str">
        <f>"葛洁妮"</f>
        <v>葛洁妮</v>
      </c>
      <c r="E385" s="9" t="str">
        <f>"女"</f>
        <v>女</v>
      </c>
      <c r="F385" s="9" t="str">
        <f>"21032708230"</f>
        <v>21032708230</v>
      </c>
      <c r="G385" s="10"/>
    </row>
  </sheetData>
  <mergeCells count="1">
    <mergeCell ref="A1:G1"/>
  </mergeCells>
  <pageMargins left="0.75" right="0.550694444444444" top="0.393055555555556" bottom="0.432638888888889" header="0.27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"/>
  <sheetViews>
    <sheetView workbookViewId="0">
      <selection activeCell="A1" sqref="A1:G1"/>
    </sheetView>
  </sheetViews>
  <sheetFormatPr defaultColWidth="9" defaultRowHeight="13.5" outlineLevelCol="6"/>
  <sheetData>
    <row r="1" ht="27" customHeight="1" spans="1:7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2" t="s">
        <v>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白白</cp:lastModifiedBy>
  <dcterms:created xsi:type="dcterms:W3CDTF">2021-08-04T00:46:00Z</dcterms:created>
  <dcterms:modified xsi:type="dcterms:W3CDTF">2021-08-11T09:25:39Z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2052-11.1.0.10650</vt:lpwstr>
  </property>
  <property fmtid="{D5CDD505-2E9C-101B-9397-08002B2CF9AE}" pid="3" name="ICV">
    <vt:lpwstr>DB2B082B66FB426F887F7FCD3AF4D31F</vt:lpwstr>
  </property>
</Properties>
</file>