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949_60c81d6a3c57c" sheetId="1" r:id="rId1"/>
  </sheets>
  <definedNames>
    <definedName name="_xlnm._FilterDatabase" localSheetId="0" hidden="1">'2949_60c81d6a3c57c'!#REF!</definedName>
    <definedName name="_xlnm.Print_Titles" localSheetId="0">'2949_60c81d6a3c57c'!$2:$2</definedName>
  </definedNames>
  <calcPr calcId="144525"/>
</workbook>
</file>

<file path=xl/sharedStrings.xml><?xml version="1.0" encoding="utf-8"?>
<sst xmlns="http://schemas.openxmlformats.org/spreadsheetml/2006/main" count="35" uniqueCount="9">
  <si>
    <t>2021年萧县司法局公开招聘行政辅助人员体检合格人员名单</t>
  </si>
  <si>
    <t>岗位代码</t>
  </si>
  <si>
    <t>岗位名称</t>
  </si>
  <si>
    <t>准考证号</t>
  </si>
  <si>
    <t>姓名</t>
  </si>
  <si>
    <t>性别</t>
  </si>
  <si>
    <t>年龄</t>
  </si>
  <si>
    <t>身份证号码</t>
  </si>
  <si>
    <t>司法行政辅助人员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</si>
</sst>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5" fillId="17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6" borderId="9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7" fillId="8" borderId="4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zoomScale="90" zoomScaleNormal="90" workbookViewId="0">
      <selection activeCell="I16" sqref="I16"/>
    </sheetView>
  </sheetViews>
  <sheetFormatPr defaultColWidth="9" defaultRowHeight="14.25"/>
  <cols>
    <col min="2" max="2" width="17.1" customWidth="1"/>
    <col min="3" max="3" width="11.8" customWidth="1"/>
    <col min="5" max="6" width="6.8" customWidth="1"/>
    <col min="7" max="7" width="21.9416666666667" style="2" customWidth="1"/>
  </cols>
  <sheetData>
    <row r="1" ht="23" customHeight="1" spans="1:7">
      <c r="A1" s="3" t="s">
        <v>0</v>
      </c>
      <c r="B1" s="3"/>
      <c r="C1" s="3"/>
      <c r="D1" s="3"/>
      <c r="E1" s="3"/>
      <c r="F1" s="3"/>
      <c r="G1" s="3"/>
    </row>
    <row r="2" ht="18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0" customHeight="1" spans="1:7">
      <c r="A3" s="5" t="str">
        <f t="shared" ref="A3:A17" si="0">"01"</f>
        <v>01</v>
      </c>
      <c r="B3" s="5" t="s">
        <v>8</v>
      </c>
      <c r="C3" s="5" t="str">
        <f>"202100727"</f>
        <v>202100727</v>
      </c>
      <c r="D3" s="5" t="str">
        <f>"王娟"</f>
        <v>王娟</v>
      </c>
      <c r="E3" s="5" t="str">
        <f>IF(MOD(MID(G3,17,1),2)=1,"男","女")</f>
        <v>女</v>
      </c>
      <c r="F3" s="5">
        <f ca="1">YEAR(NOW())-MID(G3,7,4)</f>
        <v>30</v>
      </c>
      <c r="G3" s="6" t="str">
        <f>"341322199104180021"</f>
        <v>341322199104180021</v>
      </c>
    </row>
    <row r="4" ht="20" customHeight="1" spans="1:7">
      <c r="A4" s="5" t="str">
        <f t="shared" si="0"/>
        <v>01</v>
      </c>
      <c r="B4" s="5" t="s">
        <v>8</v>
      </c>
      <c r="C4" s="5" t="str">
        <f>"202100407"</f>
        <v>202100407</v>
      </c>
      <c r="D4" s="5" t="str">
        <f>"周磊"</f>
        <v>周磊</v>
      </c>
      <c r="E4" s="5" t="str">
        <f>IF(MOD(MID(G4,17,1),2)=1,"男","女")</f>
        <v>男</v>
      </c>
      <c r="F4" s="5">
        <f ca="1">YEAR(NOW())-MID(G4,7,4)</f>
        <v>27</v>
      </c>
      <c r="G4" s="6" t="str">
        <f>"342222199412050152"</f>
        <v>342222199412050152</v>
      </c>
    </row>
    <row r="5" ht="20" customHeight="1" spans="1:7">
      <c r="A5" s="5" t="str">
        <f t="shared" si="0"/>
        <v>01</v>
      </c>
      <c r="B5" s="5" t="s">
        <v>8</v>
      </c>
      <c r="C5" s="5" t="str">
        <f>"202100408"</f>
        <v>202100408</v>
      </c>
      <c r="D5" s="5" t="str">
        <f>"何皖利"</f>
        <v>何皖利</v>
      </c>
      <c r="E5" s="5" t="str">
        <f>IF(MOD(MID(G5,17,1),2)=1,"男","女")</f>
        <v>女</v>
      </c>
      <c r="F5" s="5">
        <f ca="1">YEAR(NOW())-MID(G5,7,4)</f>
        <v>25</v>
      </c>
      <c r="G5" s="6" t="str">
        <f>"342222199602233646"</f>
        <v>342222199602233646</v>
      </c>
    </row>
    <row r="6" ht="20" customHeight="1" spans="1:7">
      <c r="A6" s="5" t="str">
        <f t="shared" si="0"/>
        <v>01</v>
      </c>
      <c r="B6" s="5" t="s">
        <v>8</v>
      </c>
      <c r="C6" s="5" t="str">
        <f>"202100607"</f>
        <v>202100607</v>
      </c>
      <c r="D6" s="5" t="str">
        <f>"王圣杰"</f>
        <v>王圣杰</v>
      </c>
      <c r="E6" s="5" t="str">
        <f>IF(MOD(MID(G6,17,1),2)=1,"男","女")</f>
        <v>男</v>
      </c>
      <c r="F6" s="5">
        <f ca="1">YEAR(NOW())-MID(G6,7,4)</f>
        <v>31</v>
      </c>
      <c r="G6" s="6" t="str">
        <f>"341322199010207238"</f>
        <v>341322199010207238</v>
      </c>
    </row>
    <row r="7" ht="20" customHeight="1" spans="1:7">
      <c r="A7" s="5" t="str">
        <f t="shared" si="0"/>
        <v>01</v>
      </c>
      <c r="B7" s="5" t="s">
        <v>8</v>
      </c>
      <c r="C7" s="5" t="str">
        <f>"202100113"</f>
        <v>202100113</v>
      </c>
      <c r="D7" s="5" t="str">
        <f>"袁梦"</f>
        <v>袁梦</v>
      </c>
      <c r="E7" s="5" t="str">
        <f>IF(MOD(MID(G7,17,1),2)=1,"男","女")</f>
        <v>女</v>
      </c>
      <c r="F7" s="5">
        <f ca="1">YEAR(NOW())-MID(G7,7,4)</f>
        <v>24</v>
      </c>
      <c r="G7" s="6" t="str">
        <f>"342222199709043228"</f>
        <v>342222199709043228</v>
      </c>
    </row>
    <row r="8" ht="20" customHeight="1" spans="1:7">
      <c r="A8" s="5" t="str">
        <f t="shared" si="0"/>
        <v>01</v>
      </c>
      <c r="B8" s="5" t="s">
        <v>8</v>
      </c>
      <c r="C8" s="5" t="str">
        <f>"202100802"</f>
        <v>202100802</v>
      </c>
      <c r="D8" s="5" t="str">
        <f>"胡涛"</f>
        <v>胡涛</v>
      </c>
      <c r="E8" s="5" t="str">
        <f>IF(MOD(MID(G8,17,1),2)=1,"男","女")</f>
        <v>男</v>
      </c>
      <c r="F8" s="5">
        <f ca="1">YEAR(NOW())-MID(G8,7,4)</f>
        <v>34</v>
      </c>
      <c r="G8" s="6" t="str">
        <f>"342222198710070050"</f>
        <v>342222198710070050</v>
      </c>
    </row>
    <row r="9" ht="20" customHeight="1" spans="1:7">
      <c r="A9" s="5" t="str">
        <f t="shared" si="0"/>
        <v>01</v>
      </c>
      <c r="B9" s="5" t="s">
        <v>8</v>
      </c>
      <c r="C9" s="5" t="str">
        <f>"202100425"</f>
        <v>202100425</v>
      </c>
      <c r="D9" s="5" t="str">
        <f>"夏亭亭"</f>
        <v>夏亭亭</v>
      </c>
      <c r="E9" s="5" t="str">
        <f>IF(MOD(MID(G9,17,1),2)=1,"男","女")</f>
        <v>女</v>
      </c>
      <c r="F9" s="5">
        <f ca="1">YEAR(NOW())-MID(G9,7,4)</f>
        <v>27</v>
      </c>
      <c r="G9" s="6" t="str">
        <f>"342222199409142080"</f>
        <v>342222199409142080</v>
      </c>
    </row>
    <row r="10" ht="20" customHeight="1" spans="1:7">
      <c r="A10" s="5" t="str">
        <f t="shared" si="0"/>
        <v>01</v>
      </c>
      <c r="B10" s="5" t="s">
        <v>8</v>
      </c>
      <c r="C10" s="5" t="str">
        <f>"202100421"</f>
        <v>202100421</v>
      </c>
      <c r="D10" s="5" t="str">
        <f>"王静"</f>
        <v>王静</v>
      </c>
      <c r="E10" s="5" t="str">
        <f>IF(MOD(MID(G10,17,1),2)=1,"男","女")</f>
        <v>女</v>
      </c>
      <c r="F10" s="5">
        <f ca="1">YEAR(NOW())-MID(G10,7,4)</f>
        <v>21</v>
      </c>
      <c r="G10" s="6" t="str">
        <f>"342222200008110067"</f>
        <v>342222200008110067</v>
      </c>
    </row>
    <row r="11" ht="20" customHeight="1" spans="1:7">
      <c r="A11" s="5" t="str">
        <f t="shared" si="0"/>
        <v>01</v>
      </c>
      <c r="B11" s="5" t="s">
        <v>8</v>
      </c>
      <c r="C11" s="5" t="str">
        <f>"202100118"</f>
        <v>202100118</v>
      </c>
      <c r="D11" s="5" t="str">
        <f>"刘欢"</f>
        <v>刘欢</v>
      </c>
      <c r="E11" s="5" t="str">
        <f>IF(MOD(MID(G11,17,1),2)=1,"男","女")</f>
        <v>男</v>
      </c>
      <c r="F11" s="5">
        <f ca="1">YEAR(NOW())-MID(G11,7,4)</f>
        <v>28</v>
      </c>
      <c r="G11" s="6" t="str">
        <f>"342222199301050010"</f>
        <v>342222199301050010</v>
      </c>
    </row>
    <row r="12" ht="20" customHeight="1" spans="1:7">
      <c r="A12" s="5" t="str">
        <f t="shared" si="0"/>
        <v>01</v>
      </c>
      <c r="B12" s="5" t="s">
        <v>8</v>
      </c>
      <c r="C12" s="5" t="str">
        <f>"202100420"</f>
        <v>202100420</v>
      </c>
      <c r="D12" s="5" t="str">
        <f>"许云云"</f>
        <v>许云云</v>
      </c>
      <c r="E12" s="5" t="str">
        <f>IF(MOD(MID(G12,17,1),2)=1,"男","女")</f>
        <v>女</v>
      </c>
      <c r="F12" s="5">
        <f ca="1">YEAR(NOW())-MID(G12,7,4)</f>
        <v>31</v>
      </c>
      <c r="G12" s="6" t="str">
        <f>"34222219900316006X"</f>
        <v>34222219900316006X</v>
      </c>
    </row>
    <row r="13" ht="20" customHeight="1" spans="1:7">
      <c r="A13" s="5" t="str">
        <f>"01"</f>
        <v>01</v>
      </c>
      <c r="B13" s="5" t="s">
        <v>8</v>
      </c>
      <c r="C13" s="5" t="str">
        <f>"202100422"</f>
        <v>202100422</v>
      </c>
      <c r="D13" s="5" t="str">
        <f>"张奔奔"</f>
        <v>张奔奔</v>
      </c>
      <c r="E13" s="5" t="str">
        <f t="shared" ref="E13:E31" si="1">IF(MOD(MID(G13,17,1),2)=1,"男","女")</f>
        <v>男</v>
      </c>
      <c r="F13" s="5">
        <f ca="1" t="shared" ref="F13:F31" si="2">YEAR(NOW())-MID(G13,7,4)</f>
        <v>24</v>
      </c>
      <c r="G13" s="6" t="str">
        <f>"341322199709073210"</f>
        <v>341322199709073210</v>
      </c>
    </row>
    <row r="14" ht="20" customHeight="1" spans="1:7">
      <c r="A14" s="5" t="str">
        <f>"01"</f>
        <v>01</v>
      </c>
      <c r="B14" s="5" t="s">
        <v>8</v>
      </c>
      <c r="C14" s="5" t="str">
        <f>"202100212"</f>
        <v>202100212</v>
      </c>
      <c r="D14" s="5" t="str">
        <f>"任思文"</f>
        <v>任思文</v>
      </c>
      <c r="E14" s="5" t="str">
        <f t="shared" si="1"/>
        <v>女</v>
      </c>
      <c r="F14" s="5">
        <f ca="1" t="shared" si="2"/>
        <v>25</v>
      </c>
      <c r="G14" s="6" t="str">
        <f>"342222199612208823"</f>
        <v>342222199612208823</v>
      </c>
    </row>
    <row r="15" ht="20" customHeight="1" spans="1:7">
      <c r="A15" s="5" t="str">
        <f>"01"</f>
        <v>01</v>
      </c>
      <c r="B15" s="5" t="s">
        <v>8</v>
      </c>
      <c r="C15" s="5" t="str">
        <f>"202100619"</f>
        <v>202100619</v>
      </c>
      <c r="D15" s="5" t="str">
        <f>"赵可"</f>
        <v>赵可</v>
      </c>
      <c r="E15" s="5" t="str">
        <f t="shared" si="1"/>
        <v>男</v>
      </c>
      <c r="F15" s="5">
        <f ca="1" t="shared" si="2"/>
        <v>24</v>
      </c>
      <c r="G15" s="6" t="str">
        <f>"34222219970912081X"</f>
        <v>34222219970912081X</v>
      </c>
    </row>
    <row r="16" ht="20" customHeight="1" spans="1:7">
      <c r="A16" s="5" t="str">
        <f>"01"</f>
        <v>01</v>
      </c>
      <c r="B16" s="5" t="s">
        <v>8</v>
      </c>
      <c r="C16" s="5" t="str">
        <f>"202100710"</f>
        <v>202100710</v>
      </c>
      <c r="D16" s="5" t="str">
        <f>"刘璐"</f>
        <v>刘璐</v>
      </c>
      <c r="E16" s="5" t="str">
        <f t="shared" si="1"/>
        <v>女</v>
      </c>
      <c r="F16" s="5">
        <f ca="1" t="shared" si="2"/>
        <v>24</v>
      </c>
      <c r="G16" s="6" t="str">
        <f>"342221199704222028"</f>
        <v>342221199704222028</v>
      </c>
    </row>
    <row r="17" s="1" customFormat="1" ht="20" customHeight="1" spans="1:9">
      <c r="A17" s="6" t="str">
        <f t="shared" ref="A17:A30" si="3">"02"</f>
        <v>02</v>
      </c>
      <c r="B17" s="6" t="s">
        <v>8</v>
      </c>
      <c r="C17" s="6" t="str">
        <f>"202101502"</f>
        <v>202101502</v>
      </c>
      <c r="D17" s="6" t="str">
        <f>"张帆"</f>
        <v>张帆</v>
      </c>
      <c r="E17" s="5" t="str">
        <f>IF(MOD(MID(G17,17,1),2)=1,"男","女")</f>
        <v>女</v>
      </c>
      <c r="F17" s="5">
        <f ca="1">YEAR(NOW())-MID(G17,7,4)</f>
        <v>29</v>
      </c>
      <c r="G17" s="6" t="str">
        <f>"34132219921014602X"</f>
        <v>34132219921014602X</v>
      </c>
      <c r="I17"/>
    </row>
    <row r="18" s="1" customFormat="1" ht="20" customHeight="1" spans="1:7">
      <c r="A18" s="6" t="str">
        <f t="shared" si="3"/>
        <v>02</v>
      </c>
      <c r="B18" s="6" t="s">
        <v>8</v>
      </c>
      <c r="C18" s="6" t="str">
        <f>"202101415"</f>
        <v>202101415</v>
      </c>
      <c r="D18" s="6" t="str">
        <f>"黄兰迪"</f>
        <v>黄兰迪</v>
      </c>
      <c r="E18" s="5" t="str">
        <f>IF(MOD(MID(G18,17,1),2)=1,"男","女")</f>
        <v>女</v>
      </c>
      <c r="F18" s="5">
        <f ca="1">YEAR(NOW())-MID(G18,7,4)</f>
        <v>27</v>
      </c>
      <c r="G18" s="6" t="str">
        <f>"342222199412216423"</f>
        <v>342222199412216423</v>
      </c>
    </row>
    <row r="19" s="1" customFormat="1" ht="20" customHeight="1" spans="1:7">
      <c r="A19" s="6" t="str">
        <f t="shared" si="3"/>
        <v>02</v>
      </c>
      <c r="B19" s="6" t="s">
        <v>8</v>
      </c>
      <c r="C19" s="6" t="str">
        <f>"202101427"</f>
        <v>202101427</v>
      </c>
      <c r="D19" s="6" t="str">
        <f>"王振峰"</f>
        <v>王振峰</v>
      </c>
      <c r="E19" s="5" t="str">
        <f>IF(MOD(MID(G19,17,1),2)=1,"男","女")</f>
        <v>男</v>
      </c>
      <c r="F19" s="5">
        <f ca="1">YEAR(NOW())-MID(G19,7,4)</f>
        <v>29</v>
      </c>
      <c r="G19" s="6" t="str">
        <f>"342222199206064457"</f>
        <v>342222199206064457</v>
      </c>
    </row>
    <row r="20" s="1" customFormat="1" ht="20" customHeight="1" spans="1:7">
      <c r="A20" s="6" t="str">
        <f t="shared" si="3"/>
        <v>02</v>
      </c>
      <c r="B20" s="6" t="s">
        <v>8</v>
      </c>
      <c r="C20" s="6" t="str">
        <f>"202101012"</f>
        <v>202101012</v>
      </c>
      <c r="D20" s="6" t="str">
        <f>"曹锦"</f>
        <v>曹锦</v>
      </c>
      <c r="E20" s="5" t="str">
        <f>IF(MOD(MID(G20,17,1),2)=1,"男","女")</f>
        <v>女</v>
      </c>
      <c r="F20" s="5">
        <f ca="1">YEAR(NOW())-MID(G20,7,4)</f>
        <v>28</v>
      </c>
      <c r="G20" s="6" t="str">
        <f>"342222199302242823"</f>
        <v>342222199302242823</v>
      </c>
    </row>
    <row r="21" s="1" customFormat="1" ht="20" customHeight="1" spans="1:7">
      <c r="A21" s="6" t="str">
        <f t="shared" si="3"/>
        <v>02</v>
      </c>
      <c r="B21" s="6" t="s">
        <v>8</v>
      </c>
      <c r="C21" s="6" t="str">
        <f>"202101026"</f>
        <v>202101026</v>
      </c>
      <c r="D21" s="6" t="str">
        <f>"吴婷"</f>
        <v>吴婷</v>
      </c>
      <c r="E21" s="5" t="str">
        <f>IF(MOD(MID(G21,17,1),2)=1,"男","女")</f>
        <v>女</v>
      </c>
      <c r="F21" s="5">
        <f ca="1">YEAR(NOW())-MID(G21,7,4)</f>
        <v>34</v>
      </c>
      <c r="G21" s="6" t="str">
        <f>"342222198712020129"</f>
        <v>342222198712020129</v>
      </c>
    </row>
    <row r="22" s="1" customFormat="1" ht="20" customHeight="1" spans="1:7">
      <c r="A22" s="6" t="str">
        <f t="shared" si="3"/>
        <v>02</v>
      </c>
      <c r="B22" s="6" t="s">
        <v>8</v>
      </c>
      <c r="C22" s="6" t="str">
        <f>"202101227"</f>
        <v>202101227</v>
      </c>
      <c r="D22" s="6" t="str">
        <f>"邢思琪"</f>
        <v>邢思琪</v>
      </c>
      <c r="E22" s="5" t="str">
        <f>IF(MOD(MID(G22,17,1),2)=1,"男","女")</f>
        <v>女</v>
      </c>
      <c r="F22" s="5">
        <f ca="1">YEAR(NOW())-MID(G22,7,4)</f>
        <v>32</v>
      </c>
      <c r="G22" s="6" t="str">
        <f>"342222198903160204"</f>
        <v>342222198903160204</v>
      </c>
    </row>
    <row r="23" s="1" customFormat="1" ht="20" customHeight="1" spans="1:7">
      <c r="A23" s="6" t="str">
        <f t="shared" si="3"/>
        <v>02</v>
      </c>
      <c r="B23" s="6" t="s">
        <v>8</v>
      </c>
      <c r="C23" s="6" t="str">
        <f>"202101213"</f>
        <v>202101213</v>
      </c>
      <c r="D23" s="6" t="str">
        <f>"陈虹汝"</f>
        <v>陈虹汝</v>
      </c>
      <c r="E23" s="5" t="str">
        <f>IF(MOD(MID(G23,17,1),2)=1,"男","女")</f>
        <v>女</v>
      </c>
      <c r="F23" s="5">
        <f ca="1">YEAR(NOW())-MID(G23,7,4)</f>
        <v>23</v>
      </c>
      <c r="G23" s="6" t="str">
        <f>"342222199807270029"</f>
        <v>342222199807270029</v>
      </c>
    </row>
    <row r="24" s="1" customFormat="1" ht="20" customHeight="1" spans="1:7">
      <c r="A24" s="6" t="str">
        <f t="shared" si="3"/>
        <v>02</v>
      </c>
      <c r="B24" s="6" t="s">
        <v>8</v>
      </c>
      <c r="C24" s="6" t="str">
        <f>"202101004"</f>
        <v>202101004</v>
      </c>
      <c r="D24" s="6" t="str">
        <f>"汪波"</f>
        <v>汪波</v>
      </c>
      <c r="E24" s="5" t="str">
        <f>IF(MOD(MID(G24,17,1),2)=1,"男","女")</f>
        <v>男</v>
      </c>
      <c r="F24" s="5">
        <f ca="1">YEAR(NOW())-MID(G24,7,4)</f>
        <v>25</v>
      </c>
      <c r="G24" s="6" t="str">
        <f>"342222199612252015"</f>
        <v>342222199612252015</v>
      </c>
    </row>
    <row r="25" s="1" customFormat="1" ht="20" customHeight="1" spans="1:7">
      <c r="A25" s="6" t="str">
        <f>"02"</f>
        <v>02</v>
      </c>
      <c r="B25" s="6" t="s">
        <v>8</v>
      </c>
      <c r="C25" s="6" t="str">
        <f>"202101005"</f>
        <v>202101005</v>
      </c>
      <c r="D25" s="6" t="str">
        <f>"付豪"</f>
        <v>付豪</v>
      </c>
      <c r="E25" s="5" t="str">
        <f>IF(MOD(MID(G25,17,1),2)=1,"男","女")</f>
        <v>男</v>
      </c>
      <c r="F25" s="5">
        <f ca="1">YEAR(NOW())-MID(G25,7,4)</f>
        <v>24</v>
      </c>
      <c r="G25" s="6" t="str">
        <f>"342222199708230013"</f>
        <v>342222199708230013</v>
      </c>
    </row>
    <row r="26" s="1" customFormat="1" ht="20" customHeight="1" spans="1:7">
      <c r="A26" s="6" t="str">
        <f>"02"</f>
        <v>02</v>
      </c>
      <c r="B26" s="6" t="s">
        <v>8</v>
      </c>
      <c r="C26" s="6" t="str">
        <f>"202101417"</f>
        <v>202101417</v>
      </c>
      <c r="D26" s="6" t="str">
        <f>"何同青"</f>
        <v>何同青</v>
      </c>
      <c r="E26" s="5" t="str">
        <f>IF(MOD(MID(G26,17,1),2)=1,"男","女")</f>
        <v>女</v>
      </c>
      <c r="F26" s="5">
        <f ca="1">YEAR(NOW())-MID(G26,7,4)</f>
        <v>25</v>
      </c>
      <c r="G26" s="6" t="str">
        <f>"341322199611100428"</f>
        <v>341322199611100428</v>
      </c>
    </row>
    <row r="27" s="1" customFormat="1" ht="20" customHeight="1" spans="1:7">
      <c r="A27" s="6" t="str">
        <f>"02"</f>
        <v>02</v>
      </c>
      <c r="B27" s="6" t="s">
        <v>8</v>
      </c>
      <c r="C27" s="6" t="str">
        <f>"202100929"</f>
        <v>202100929</v>
      </c>
      <c r="D27" s="6" t="str">
        <f>"梁萌"</f>
        <v>梁萌</v>
      </c>
      <c r="E27" s="5" t="str">
        <f>IF(MOD(MID(G27,17,1),2)=1,"男","女")</f>
        <v>女</v>
      </c>
      <c r="F27" s="5">
        <f ca="1">YEAR(NOW())-MID(G27,7,4)</f>
        <v>32</v>
      </c>
      <c r="G27" s="6" t="str">
        <f>"342222198912230227"</f>
        <v>342222198912230227</v>
      </c>
    </row>
    <row r="28" s="1" customFormat="1" ht="20" customHeight="1" spans="1:7">
      <c r="A28" s="6" t="str">
        <f>"02"</f>
        <v>02</v>
      </c>
      <c r="B28" s="6" t="s">
        <v>8</v>
      </c>
      <c r="C28" s="6" t="str">
        <f>"202101010"</f>
        <v>202101010</v>
      </c>
      <c r="D28" s="6" t="str">
        <f>"徐缓"</f>
        <v>徐缓</v>
      </c>
      <c r="E28" s="5" t="str">
        <f>IF(MOD(MID(G28,17,1),2)=1,"男","女")</f>
        <v>女</v>
      </c>
      <c r="F28" s="5">
        <f ca="1">YEAR(NOW())-MID(G28,7,4)</f>
        <v>34</v>
      </c>
      <c r="G28" s="6" t="str">
        <f>"34222219871108004X"</f>
        <v>34222219871108004X</v>
      </c>
    </row>
    <row r="29" s="1" customFormat="1" ht="20" customHeight="1" spans="1:7">
      <c r="A29" s="6" t="str">
        <f>"02"</f>
        <v>02</v>
      </c>
      <c r="B29" s="6" t="s">
        <v>8</v>
      </c>
      <c r="C29" s="6" t="str">
        <f>"202100927"</f>
        <v>202100927</v>
      </c>
      <c r="D29" s="6" t="str">
        <f>"陈贤合"</f>
        <v>陈贤合</v>
      </c>
      <c r="E29" s="5" t="str">
        <f>IF(MOD(MID(G29,17,1),2)=1,"男","女")</f>
        <v>男</v>
      </c>
      <c r="F29" s="5">
        <f ca="1">YEAR(NOW())-MID(G29,7,4)</f>
        <v>24</v>
      </c>
      <c r="G29" s="6" t="str">
        <f>"341322199712090038"</f>
        <v>341322199712090038</v>
      </c>
    </row>
  </sheetData>
  <mergeCells count="1">
    <mergeCell ref="A1:G1"/>
  </mergeCells>
  <pageMargins left="1.29" right="0.748031496062992" top="0.69" bottom="0.69" header="0.511811023622047" footer="0.511811023622047"/>
  <pageSetup paperSize="9" orientation="portrait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2949_60c81d6a3c57c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86188</dc:creator>
  <cp:lastModifiedBy>小张小张自有主张</cp:lastModifiedBy>
  <dcterms:created xsi:type="dcterms:W3CDTF">2021-06-15T03:26:00Z</dcterms:created>
  <cp:lastPrinted>2021-06-20T14:26:00Z</cp:lastPrinted>
  <dcterms:modified xsi:type="dcterms:W3CDTF">2021-07-20T06:50:41Z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E3578449EA2B442A9A88C213DA68F963</vt:lpwstr>
  </property>
  <property fmtid="{D5CDD505-2E9C-101B-9397-08002B2CF9AE}" pid="3" name="KSOProductBuildVer">
    <vt:lpwstr>2052-11.1.0.10578</vt:lpwstr>
  </property>
</Properties>
</file>